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0"/>
  <workbookPr/>
  <mc:AlternateContent xmlns:mc="http://schemas.openxmlformats.org/markup-compatibility/2006">
    <mc:Choice Requires="x15">
      <x15ac:absPath xmlns:x15ac="http://schemas.microsoft.com/office/spreadsheetml/2010/11/ac" url="/Users/rafaelpr/Dropbox/Fondecyt Iniciación 2015/The Problems of Institutionalization/datos/"/>
    </mc:Choice>
  </mc:AlternateContent>
  <xr:revisionPtr revIDLastSave="0" documentId="10_ncr:8100000_{2D62C29E-D532-FF4B-8754-8B226B0D1EC1}" xr6:coauthVersionLast="32" xr6:coauthVersionMax="32" xr10:uidLastSave="{00000000-0000-0000-0000-000000000000}"/>
  <bookViews>
    <workbookView xWindow="28800" yWindow="1140" windowWidth="27320" windowHeight="13900" activeTab="4" xr2:uid="{00000000-000D-0000-FFFF-FFFF00000000}"/>
  </bookViews>
  <sheets>
    <sheet name="psi_index" sheetId="1" r:id="rId1"/>
    <sheet name="codebook_psi_index" sheetId="4" r:id="rId2"/>
    <sheet name="Our measure vs other measures" sheetId="2" r:id="rId3"/>
    <sheet name="summary_psi" sheetId="3" r:id="rId4"/>
    <sheet name="party_age_database" sheetId="5" r:id="rId5"/>
  </sheets>
  <definedNames>
    <definedName name="_xlnm._FilterDatabase" localSheetId="0" hidden="1">psi_index!$A$1:$Q$55</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G2" i="5" l="1"/>
  <c r="I2" i="5"/>
  <c r="K2" i="5"/>
  <c r="G3" i="5"/>
  <c r="I3" i="5"/>
  <c r="K3" i="5"/>
  <c r="K4" i="5"/>
  <c r="G5" i="5"/>
  <c r="K5" i="5" s="1"/>
  <c r="K7" i="5" s="1"/>
  <c r="I5" i="5"/>
  <c r="G6" i="5"/>
  <c r="I6" i="5"/>
  <c r="K6" i="5"/>
  <c r="G8" i="5"/>
  <c r="K8" i="5" s="1"/>
  <c r="K13" i="5" s="1"/>
  <c r="I8" i="5"/>
  <c r="G9" i="5"/>
  <c r="I9" i="5"/>
  <c r="K9" i="5"/>
  <c r="G10" i="5"/>
  <c r="I10" i="5"/>
  <c r="K10" i="5"/>
  <c r="I11" i="5"/>
  <c r="K11" i="5" s="1"/>
  <c r="G12" i="5"/>
  <c r="I12" i="5"/>
  <c r="K12" i="5"/>
  <c r="G14" i="5"/>
  <c r="I14" i="5"/>
  <c r="K14" i="5"/>
  <c r="F15" i="5"/>
  <c r="G15" i="5"/>
  <c r="I15" i="5"/>
  <c r="K15" i="5"/>
  <c r="G16" i="5"/>
  <c r="I16" i="5"/>
  <c r="K16" i="5"/>
  <c r="G17" i="5"/>
  <c r="K17" i="5" s="1"/>
  <c r="I17" i="5"/>
  <c r="G19" i="5"/>
  <c r="I19" i="5"/>
  <c r="K19" i="5"/>
  <c r="G20" i="5"/>
  <c r="K20" i="5" s="1"/>
  <c r="K23" i="5" s="1"/>
  <c r="I20" i="5"/>
  <c r="G21" i="5"/>
  <c r="I21" i="5"/>
  <c r="K21" i="5"/>
  <c r="G22" i="5"/>
  <c r="I22" i="5"/>
  <c r="K22" i="5"/>
  <c r="G24" i="5"/>
  <c r="I24" i="5"/>
  <c r="K24" i="5"/>
  <c r="G25" i="5"/>
  <c r="I25" i="5"/>
  <c r="K25" i="5"/>
  <c r="K26" i="5"/>
  <c r="G27" i="5"/>
  <c r="K27" i="5" s="1"/>
  <c r="K35" i="5" s="1"/>
  <c r="I27" i="5"/>
  <c r="G28" i="5"/>
  <c r="I28" i="5"/>
  <c r="K28" i="5"/>
  <c r="G29" i="5"/>
  <c r="I29" i="5"/>
  <c r="K29" i="5"/>
  <c r="G30" i="5"/>
  <c r="I30" i="5"/>
  <c r="K30" i="5"/>
  <c r="G31" i="5"/>
  <c r="I31" i="5"/>
  <c r="K31" i="5"/>
  <c r="G32" i="5"/>
  <c r="K32" i="5" s="1"/>
  <c r="I32" i="5"/>
  <c r="G33" i="5"/>
  <c r="I33" i="5"/>
  <c r="K33" i="5"/>
  <c r="G34" i="5"/>
  <c r="I34" i="5"/>
  <c r="K34" i="5"/>
  <c r="G36" i="5"/>
  <c r="I36" i="5"/>
  <c r="K36" i="5"/>
  <c r="G37" i="5"/>
  <c r="I37" i="5"/>
  <c r="K37" i="5"/>
  <c r="G38" i="5"/>
  <c r="K38" i="5" s="1"/>
  <c r="I38" i="5"/>
  <c r="G39" i="5"/>
  <c r="I39" i="5"/>
  <c r="K39" i="5"/>
  <c r="G40" i="5"/>
  <c r="I40" i="5"/>
  <c r="K40" i="5"/>
  <c r="G41" i="5"/>
  <c r="K41" i="5" s="1"/>
  <c r="I41" i="5"/>
  <c r="G42" i="5"/>
  <c r="I42" i="5"/>
  <c r="K42" i="5"/>
  <c r="G44" i="5"/>
  <c r="K44" i="5" s="1"/>
  <c r="K51" i="5" s="1"/>
  <c r="I44" i="5"/>
  <c r="G45" i="5"/>
  <c r="I45" i="5"/>
  <c r="K45" i="5"/>
  <c r="G46" i="5"/>
  <c r="I46" i="5"/>
  <c r="K46" i="5"/>
  <c r="G47" i="5"/>
  <c r="K47" i="5" s="1"/>
  <c r="I47" i="5"/>
  <c r="G48" i="5"/>
  <c r="I48" i="5"/>
  <c r="K48" i="5"/>
  <c r="G49" i="5"/>
  <c r="I49" i="5"/>
  <c r="K49" i="5"/>
  <c r="G50" i="5"/>
  <c r="I50" i="5"/>
  <c r="K50" i="5"/>
  <c r="G52" i="5"/>
  <c r="I52" i="5"/>
  <c r="K52" i="5"/>
  <c r="G53" i="5"/>
  <c r="K53" i="5" s="1"/>
  <c r="I53" i="5"/>
  <c r="G54" i="5"/>
  <c r="I54" i="5"/>
  <c r="K54" i="5"/>
  <c r="G55" i="5"/>
  <c r="I55" i="5"/>
  <c r="K55" i="5"/>
  <c r="G56" i="5"/>
  <c r="I56" i="5"/>
  <c r="K56" i="5"/>
  <c r="G58" i="5"/>
  <c r="I58" i="5"/>
  <c r="K58" i="5"/>
  <c r="G59" i="5"/>
  <c r="K59" i="5" s="1"/>
  <c r="K64" i="5" s="1"/>
  <c r="I59" i="5"/>
  <c r="G60" i="5"/>
  <c r="I60" i="5"/>
  <c r="K60" i="5"/>
  <c r="G61" i="5"/>
  <c r="I61" i="5"/>
  <c r="K61" i="5"/>
  <c r="G62" i="5"/>
  <c r="I62" i="5"/>
  <c r="K62" i="5"/>
  <c r="G63" i="5"/>
  <c r="I63" i="5"/>
  <c r="K63" i="5"/>
  <c r="G65" i="5"/>
  <c r="K65" i="5" s="1"/>
  <c r="I65" i="5"/>
  <c r="G66" i="5"/>
  <c r="I66" i="5"/>
  <c r="K66" i="5"/>
  <c r="G67" i="5"/>
  <c r="I67" i="5"/>
  <c r="K67" i="5"/>
  <c r="G68" i="5"/>
  <c r="I68" i="5"/>
  <c r="K68" i="5"/>
  <c r="G69" i="5"/>
  <c r="I69" i="5"/>
  <c r="K69" i="5"/>
  <c r="G70" i="5"/>
  <c r="K70" i="5" s="1"/>
  <c r="I70" i="5"/>
  <c r="G71" i="5"/>
  <c r="I71" i="5"/>
  <c r="K71" i="5"/>
  <c r="G73" i="5"/>
  <c r="I73" i="5"/>
  <c r="K73" i="5"/>
  <c r="K75" i="5" s="1"/>
  <c r="G74" i="5"/>
  <c r="I74" i="5"/>
  <c r="K74" i="5"/>
  <c r="G76" i="5"/>
  <c r="I76" i="5"/>
  <c r="K76" i="5"/>
  <c r="G77" i="5"/>
  <c r="K77" i="5" s="1"/>
  <c r="I77" i="5"/>
  <c r="G79" i="5"/>
  <c r="I79" i="5"/>
  <c r="K79" i="5"/>
  <c r="G80" i="5"/>
  <c r="K80" i="5" s="1"/>
  <c r="I80" i="5"/>
  <c r="G81" i="5"/>
  <c r="I81" i="5"/>
  <c r="K81" i="5"/>
  <c r="I82" i="5"/>
  <c r="K82" i="5"/>
  <c r="G83" i="5"/>
  <c r="K83" i="5" s="1"/>
  <c r="I83" i="5"/>
  <c r="G85" i="5"/>
  <c r="I85" i="5"/>
  <c r="K85" i="5"/>
  <c r="K87" i="5" s="1"/>
  <c r="G86" i="5"/>
  <c r="I86" i="5"/>
  <c r="K86" i="5"/>
  <c r="G88" i="5"/>
  <c r="I88" i="5"/>
  <c r="K88" i="5"/>
  <c r="G89" i="5"/>
  <c r="I89" i="5"/>
  <c r="K89" i="5"/>
  <c r="G90" i="5"/>
  <c r="K90" i="5" s="1"/>
  <c r="I90" i="5"/>
  <c r="G91" i="5"/>
  <c r="I91" i="5"/>
  <c r="K91" i="5"/>
  <c r="G93" i="5"/>
  <c r="K93" i="5" s="1"/>
  <c r="K98" i="5" s="1"/>
  <c r="I93" i="5"/>
  <c r="G94" i="5"/>
  <c r="I94" i="5"/>
  <c r="K94" i="5"/>
  <c r="G95" i="5"/>
  <c r="I95" i="5"/>
  <c r="K95" i="5"/>
  <c r="G96" i="5"/>
  <c r="K96" i="5" s="1"/>
  <c r="I96" i="5"/>
  <c r="G97" i="5"/>
  <c r="I97" i="5"/>
  <c r="K97" i="5"/>
  <c r="G99" i="5"/>
  <c r="K99" i="5" s="1"/>
  <c r="I99" i="5"/>
  <c r="G100" i="5"/>
  <c r="I100" i="5"/>
  <c r="K100" i="5"/>
  <c r="G101" i="5"/>
  <c r="I101" i="5"/>
  <c r="K101" i="5"/>
  <c r="G102" i="5"/>
  <c r="K102" i="5" s="1"/>
  <c r="I102" i="5"/>
  <c r="G103" i="5"/>
  <c r="I103" i="5"/>
  <c r="K103" i="5"/>
  <c r="G104" i="5"/>
  <c r="I104" i="5"/>
  <c r="K104" i="5"/>
  <c r="G106" i="5"/>
  <c r="I106" i="5"/>
  <c r="K106" i="5"/>
  <c r="G107" i="5"/>
  <c r="I107" i="5"/>
  <c r="K107" i="5"/>
  <c r="G108" i="5"/>
  <c r="K108" i="5" s="1"/>
  <c r="K111" i="5" s="1"/>
  <c r="I108" i="5"/>
  <c r="I109" i="5"/>
  <c r="K109" i="5"/>
  <c r="I110" i="5"/>
  <c r="K110" i="5"/>
  <c r="G112" i="5"/>
  <c r="K112" i="5" s="1"/>
  <c r="K114" i="5" s="1"/>
  <c r="I112" i="5"/>
  <c r="G113" i="5"/>
  <c r="I113" i="5"/>
  <c r="K113" i="5"/>
  <c r="G115" i="5"/>
  <c r="K115" i="5" s="1"/>
  <c r="K118" i="5" s="1"/>
  <c r="I115" i="5"/>
  <c r="G116" i="5"/>
  <c r="I116" i="5"/>
  <c r="K116" i="5"/>
  <c r="G117" i="5"/>
  <c r="I117" i="5"/>
  <c r="K117" i="5"/>
  <c r="G119" i="5"/>
  <c r="I119" i="5"/>
  <c r="K119" i="5"/>
  <c r="G120" i="5"/>
  <c r="I120" i="5"/>
  <c r="K120" i="5"/>
  <c r="K123" i="5" s="1"/>
  <c r="G121" i="5"/>
  <c r="K121" i="5" s="1"/>
  <c r="I121" i="5"/>
  <c r="G122" i="5"/>
  <c r="I122" i="5"/>
  <c r="K122" i="5"/>
  <c r="G124" i="5"/>
  <c r="I124" i="5"/>
  <c r="K124" i="5"/>
  <c r="K128" i="5" s="1"/>
  <c r="G125" i="5"/>
  <c r="I125" i="5"/>
  <c r="K125" i="5"/>
  <c r="G126" i="5"/>
  <c r="I126" i="5"/>
  <c r="K126" i="5"/>
  <c r="G127" i="5"/>
  <c r="K127" i="5" s="1"/>
  <c r="I127" i="5"/>
  <c r="G129" i="5"/>
  <c r="I129" i="5"/>
  <c r="K129" i="5"/>
  <c r="G130" i="5"/>
  <c r="I130" i="5"/>
  <c r="K130" i="5"/>
  <c r="K133" i="5" s="1"/>
  <c r="I131" i="5"/>
  <c r="K131" i="5"/>
  <c r="G132" i="5"/>
  <c r="I132" i="5"/>
  <c r="K132" i="5"/>
  <c r="I134" i="5"/>
  <c r="K134" i="5"/>
  <c r="K138" i="5" s="1"/>
  <c r="G135" i="5"/>
  <c r="I135" i="5"/>
  <c r="K135" i="5"/>
  <c r="G136" i="5"/>
  <c r="I136" i="5"/>
  <c r="K136" i="5"/>
  <c r="G137" i="5"/>
  <c r="K137" i="5" s="1"/>
  <c r="I137" i="5"/>
  <c r="G139" i="5"/>
  <c r="I139" i="5"/>
  <c r="K139" i="5"/>
  <c r="K144" i="5" s="1"/>
  <c r="G140" i="5"/>
  <c r="I140" i="5"/>
  <c r="K140" i="5"/>
  <c r="G141" i="5"/>
  <c r="I141" i="5"/>
  <c r="K141" i="5"/>
  <c r="G142" i="5"/>
  <c r="I142" i="5"/>
  <c r="K142" i="5"/>
  <c r="G143" i="5"/>
  <c r="K143" i="5" s="1"/>
  <c r="I143" i="5"/>
  <c r="G145" i="5"/>
  <c r="I145" i="5"/>
  <c r="K145" i="5"/>
  <c r="K147" i="5" s="1"/>
  <c r="G146" i="5"/>
  <c r="I146" i="5"/>
  <c r="K146" i="5"/>
  <c r="G148" i="5"/>
  <c r="I148" i="5"/>
  <c r="K148" i="5"/>
  <c r="G149" i="5"/>
  <c r="I149" i="5"/>
  <c r="K149" i="5"/>
  <c r="K150" i="5"/>
  <c r="G151" i="5"/>
  <c r="I151" i="5"/>
  <c r="K151" i="5"/>
  <c r="G152" i="5"/>
  <c r="I152" i="5"/>
  <c r="K152" i="5"/>
  <c r="G153" i="5"/>
  <c r="K153" i="5" s="1"/>
  <c r="I153" i="5"/>
  <c r="G154" i="5"/>
  <c r="I154" i="5"/>
  <c r="K154" i="5"/>
  <c r="G156" i="5"/>
  <c r="I156" i="5"/>
  <c r="K156" i="5"/>
  <c r="K159" i="5" s="1"/>
  <c r="G157" i="5"/>
  <c r="I157" i="5"/>
  <c r="K157" i="5"/>
  <c r="G158" i="5"/>
  <c r="I158" i="5"/>
  <c r="K158" i="5"/>
  <c r="G160" i="5"/>
  <c r="K160" i="5" s="1"/>
  <c r="K163" i="5" s="1"/>
  <c r="I160" i="5"/>
  <c r="G161" i="5"/>
  <c r="I161" i="5"/>
  <c r="K161" i="5"/>
  <c r="G162" i="5"/>
  <c r="I162" i="5"/>
  <c r="K162" i="5"/>
  <c r="G164" i="5"/>
  <c r="I164" i="5"/>
  <c r="K164" i="5"/>
  <c r="G165" i="5"/>
  <c r="I165" i="5"/>
  <c r="K165" i="5"/>
  <c r="G166" i="5"/>
  <c r="K166" i="5" s="1"/>
  <c r="I166" i="5"/>
  <c r="G167" i="5"/>
  <c r="I167" i="5"/>
  <c r="K167" i="5"/>
  <c r="I169" i="5"/>
  <c r="K169" i="5"/>
  <c r="K171" i="5" s="1"/>
  <c r="G170" i="5"/>
  <c r="I170" i="5"/>
  <c r="K170" i="5"/>
  <c r="G172" i="5"/>
  <c r="I172" i="5"/>
  <c r="K172" i="5"/>
  <c r="G173" i="5"/>
  <c r="K173" i="5" s="1"/>
  <c r="I173" i="5"/>
  <c r="G175" i="5"/>
  <c r="I175" i="5"/>
  <c r="K175" i="5"/>
  <c r="G176" i="5"/>
  <c r="K176" i="5" s="1"/>
  <c r="I176" i="5"/>
  <c r="G178" i="5"/>
  <c r="I178" i="5"/>
  <c r="K178" i="5"/>
  <c r="G179" i="5"/>
  <c r="I179" i="5"/>
  <c r="K179" i="5"/>
  <c r="G180" i="5"/>
  <c r="I180" i="5"/>
  <c r="K180" i="5"/>
  <c r="G181" i="5"/>
  <c r="I181" i="5"/>
  <c r="K181" i="5"/>
  <c r="G182" i="5"/>
  <c r="K182" i="5" s="1"/>
  <c r="I182" i="5"/>
  <c r="G184" i="5"/>
  <c r="I184" i="5"/>
  <c r="K184" i="5"/>
  <c r="G185" i="5"/>
  <c r="I185" i="5"/>
  <c r="K185" i="5"/>
  <c r="K188" i="5" s="1"/>
  <c r="G186" i="5"/>
  <c r="I186" i="5"/>
  <c r="K186" i="5"/>
  <c r="G187" i="5"/>
  <c r="I187" i="5"/>
  <c r="K187" i="5"/>
  <c r="G189" i="5"/>
  <c r="K189" i="5" s="1"/>
  <c r="K192" i="5" s="1"/>
  <c r="I189" i="5"/>
  <c r="G190" i="5"/>
  <c r="I190" i="5"/>
  <c r="K190" i="5"/>
  <c r="G191" i="5"/>
  <c r="I191" i="5"/>
  <c r="K191" i="5"/>
  <c r="G193" i="5"/>
  <c r="I193" i="5"/>
  <c r="K193" i="5"/>
  <c r="G194" i="5"/>
  <c r="I194" i="5"/>
  <c r="K194" i="5"/>
  <c r="G195" i="5"/>
  <c r="K195" i="5" s="1"/>
  <c r="I195" i="5"/>
  <c r="G197" i="5"/>
  <c r="I197" i="5"/>
  <c r="K197" i="5"/>
  <c r="G198" i="5"/>
  <c r="K198" i="5" s="1"/>
  <c r="K201" i="5" s="1"/>
  <c r="I198" i="5"/>
  <c r="G199" i="5"/>
  <c r="I199" i="5"/>
  <c r="K199" i="5"/>
  <c r="G200" i="5"/>
  <c r="I200" i="5"/>
  <c r="K200" i="5"/>
  <c r="G202" i="5"/>
  <c r="I202" i="5"/>
  <c r="K202" i="5"/>
  <c r="G203" i="5"/>
  <c r="I203" i="5"/>
  <c r="K203" i="5"/>
  <c r="K204" i="5"/>
  <c r="G205" i="5"/>
  <c r="K205" i="5" s="1"/>
  <c r="K209" i="5" s="1"/>
  <c r="I205" i="5"/>
  <c r="G206" i="5"/>
  <c r="I206" i="5"/>
  <c r="K206" i="5"/>
  <c r="G207" i="5"/>
  <c r="I207" i="5"/>
  <c r="K207" i="5"/>
  <c r="G208" i="5"/>
  <c r="I208" i="5"/>
  <c r="K208" i="5"/>
  <c r="G210" i="5"/>
  <c r="I210" i="5"/>
  <c r="K210" i="5"/>
  <c r="G211" i="5"/>
  <c r="K211" i="5" s="1"/>
  <c r="K214" i="5" s="1"/>
  <c r="I211" i="5"/>
  <c r="I212" i="5"/>
  <c r="K212" i="5"/>
  <c r="G213" i="5"/>
  <c r="I213" i="5"/>
  <c r="K213" i="5"/>
  <c r="G215" i="5"/>
  <c r="I215" i="5"/>
  <c r="K215" i="5"/>
  <c r="G216" i="5"/>
  <c r="I216" i="5"/>
  <c r="K216" i="5"/>
  <c r="G217" i="5"/>
  <c r="K217" i="5" s="1"/>
  <c r="I217" i="5"/>
  <c r="I218" i="5"/>
  <c r="K218" i="5"/>
  <c r="I219" i="5"/>
  <c r="K219" i="5"/>
  <c r="G221" i="5"/>
  <c r="K221" i="5" s="1"/>
  <c r="K224" i="5" s="1"/>
  <c r="I221" i="5"/>
  <c r="G222" i="5"/>
  <c r="I222" i="5"/>
  <c r="K222" i="5"/>
  <c r="G223" i="5"/>
  <c r="I223" i="5"/>
  <c r="K223" i="5"/>
  <c r="G225" i="5"/>
  <c r="I225" i="5"/>
  <c r="K225" i="5"/>
  <c r="K228" i="5" s="1"/>
  <c r="G226" i="5"/>
  <c r="I226" i="5"/>
  <c r="K226" i="5"/>
  <c r="G227" i="5"/>
  <c r="K227" i="5" s="1"/>
  <c r="I227" i="5"/>
  <c r="G229" i="5"/>
  <c r="I229" i="5"/>
  <c r="K229" i="5"/>
  <c r="K231" i="5" s="1"/>
  <c r="G230" i="5"/>
  <c r="I230" i="5"/>
  <c r="K230" i="5"/>
  <c r="G232" i="5"/>
  <c r="I232" i="5"/>
  <c r="K232" i="5"/>
  <c r="G233" i="5"/>
  <c r="I233" i="5"/>
  <c r="K233" i="5"/>
  <c r="G234" i="5"/>
  <c r="K234" i="5" s="1"/>
  <c r="I234" i="5"/>
  <c r="I235" i="5"/>
  <c r="K235" i="5"/>
  <c r="G237" i="5"/>
  <c r="I237" i="5"/>
  <c r="K237" i="5"/>
  <c r="K240" i="5" s="1"/>
  <c r="G238" i="5"/>
  <c r="I238" i="5"/>
  <c r="K238" i="5"/>
  <c r="G239" i="5"/>
  <c r="I239" i="5"/>
  <c r="K239" i="5"/>
  <c r="G241" i="5"/>
  <c r="K241" i="5" s="1"/>
  <c r="K244" i="5" s="1"/>
  <c r="I241" i="5"/>
  <c r="G242" i="5"/>
  <c r="I242" i="5"/>
  <c r="K242" i="5"/>
  <c r="G243" i="5"/>
  <c r="I243" i="5"/>
  <c r="K243" i="5"/>
  <c r="G245" i="5"/>
  <c r="I245" i="5"/>
  <c r="K245" i="5"/>
  <c r="G246" i="5"/>
  <c r="I246" i="5"/>
  <c r="K246" i="5"/>
  <c r="G247" i="5"/>
  <c r="K247" i="5" s="1"/>
  <c r="K250" i="5" s="1"/>
  <c r="I247" i="5"/>
  <c r="I248" i="5"/>
  <c r="K248" i="5"/>
  <c r="G249" i="5"/>
  <c r="I249" i="5"/>
  <c r="K249" i="5"/>
  <c r="G251" i="5"/>
  <c r="I251" i="5"/>
  <c r="K251" i="5"/>
  <c r="G252" i="5"/>
  <c r="I252" i="5"/>
  <c r="K252" i="5"/>
  <c r="G253" i="5"/>
  <c r="K253" i="5" s="1"/>
  <c r="I253" i="5"/>
  <c r="G255" i="5"/>
  <c r="I255" i="5"/>
  <c r="K255" i="5"/>
  <c r="K257" i="5" s="1"/>
  <c r="G256" i="5"/>
  <c r="I256" i="5"/>
  <c r="K256" i="5"/>
  <c r="K236" i="5" l="1"/>
  <c r="K220" i="5"/>
  <c r="K78" i="5"/>
  <c r="K43" i="5"/>
  <c r="K18" i="5"/>
  <c r="K92" i="5"/>
  <c r="K254" i="5"/>
  <c r="K177" i="5"/>
  <c r="K196" i="5"/>
  <c r="K105" i="5"/>
  <c r="K84" i="5"/>
  <c r="K72" i="5"/>
  <c r="K174" i="5"/>
  <c r="K155" i="5"/>
  <c r="K57" i="5"/>
  <c r="K168" i="5"/>
  <c r="K183" i="5"/>
  <c r="P2" i="1"/>
  <c r="Q2" i="1"/>
  <c r="L3" i="1"/>
  <c r="O3" i="1" s="1"/>
  <c r="P3" i="1" s="1"/>
  <c r="Q3" i="1" s="1"/>
  <c r="M3" i="1"/>
  <c r="N3" i="1"/>
  <c r="J3" i="1"/>
  <c r="J2" i="1"/>
  <c r="L2" i="1"/>
  <c r="O2" i="1" s="1"/>
  <c r="M2" i="1"/>
  <c r="N2" i="1"/>
  <c r="J39" i="1"/>
  <c r="J13" i="1"/>
  <c r="J29" i="1"/>
  <c r="J51" i="1"/>
  <c r="J14" i="1"/>
  <c r="J33" i="1"/>
  <c r="J50" i="1"/>
  <c r="J11" i="1"/>
  <c r="J28" i="1"/>
  <c r="J45" i="1"/>
  <c r="J8" i="1"/>
  <c r="J22" i="1"/>
  <c r="J43" i="1"/>
  <c r="J7" i="1"/>
  <c r="J31" i="1"/>
  <c r="J48" i="1"/>
  <c r="J12" i="1"/>
  <c r="J23" i="1"/>
  <c r="J40" i="1"/>
  <c r="J6" i="1"/>
  <c r="J34" i="1"/>
  <c r="J52" i="1"/>
  <c r="J16" i="1"/>
  <c r="J35" i="1"/>
  <c r="J47" i="1"/>
  <c r="J19" i="1"/>
  <c r="J36" i="1"/>
  <c r="J54" i="1"/>
  <c r="J5" i="1"/>
  <c r="J26" i="1"/>
  <c r="J44" i="1"/>
  <c r="J4" i="1"/>
  <c r="J24" i="1"/>
  <c r="J46" i="1"/>
  <c r="J15" i="1"/>
  <c r="J25" i="1"/>
  <c r="J41" i="1"/>
  <c r="J17" i="1"/>
  <c r="J32" i="1"/>
  <c r="J49" i="1"/>
  <c r="J9" i="1"/>
  <c r="J27" i="1"/>
  <c r="J42" i="1"/>
  <c r="J18" i="1"/>
  <c r="J30" i="1"/>
  <c r="J53" i="1"/>
  <c r="J20" i="1"/>
  <c r="J38" i="1"/>
  <c r="J10" i="1"/>
  <c r="J37" i="1"/>
  <c r="J55" i="1"/>
  <c r="J21" i="1"/>
  <c r="L21" i="1"/>
  <c r="O21" i="1" s="1"/>
  <c r="P21" i="1" s="1"/>
  <c r="Q21" i="1" s="1"/>
  <c r="M21" i="1"/>
  <c r="N21" i="1"/>
  <c r="L39" i="1"/>
  <c r="M39" i="1"/>
  <c r="N39" i="1"/>
  <c r="O39" i="1"/>
  <c r="P39" i="1" s="1"/>
  <c r="Q39" i="1" s="1"/>
  <c r="L13" i="1"/>
  <c r="O13" i="1" s="1"/>
  <c r="P13" i="1" s="1"/>
  <c r="Q13" i="1" s="1"/>
  <c r="M13" i="1"/>
  <c r="N13" i="1"/>
  <c r="L29" i="1"/>
  <c r="M29" i="1"/>
  <c r="N29" i="1"/>
  <c r="O29" i="1" s="1"/>
  <c r="P29" i="1" s="1"/>
  <c r="Q29" i="1" s="1"/>
  <c r="L51" i="1"/>
  <c r="O51" i="1" s="1"/>
  <c r="P51" i="1" s="1"/>
  <c r="Q51" i="1" s="1"/>
  <c r="M51" i="1"/>
  <c r="N51" i="1"/>
  <c r="L14" i="1"/>
  <c r="M14" i="1"/>
  <c r="N14" i="1"/>
  <c r="O14" i="1"/>
  <c r="P14" i="1" s="1"/>
  <c r="Q14" i="1" s="1"/>
  <c r="L33" i="1"/>
  <c r="O33" i="1" s="1"/>
  <c r="P33" i="1" s="1"/>
  <c r="Q33" i="1" s="1"/>
  <c r="M33" i="1"/>
  <c r="N33" i="1"/>
  <c r="L50" i="1"/>
  <c r="M50" i="1"/>
  <c r="N50" i="1"/>
  <c r="O50" i="1" s="1"/>
  <c r="P50" i="1" s="1"/>
  <c r="Q50" i="1" s="1"/>
  <c r="L11" i="1"/>
  <c r="O11" i="1" s="1"/>
  <c r="P11" i="1" s="1"/>
  <c r="Q11" i="1" s="1"/>
  <c r="M11" i="1"/>
  <c r="N11" i="1"/>
  <c r="L28" i="1"/>
  <c r="M28" i="1"/>
  <c r="N28" i="1"/>
  <c r="O28" i="1"/>
  <c r="P28" i="1" s="1"/>
  <c r="Q28" i="1" s="1"/>
  <c r="L45" i="1"/>
  <c r="O45" i="1" s="1"/>
  <c r="P45" i="1" s="1"/>
  <c r="Q45" i="1" s="1"/>
  <c r="M45" i="1"/>
  <c r="N45" i="1"/>
  <c r="L8" i="1"/>
  <c r="M8" i="1"/>
  <c r="N8" i="1"/>
  <c r="O8" i="1" s="1"/>
  <c r="P8" i="1" s="1"/>
  <c r="Q8" i="1" s="1"/>
  <c r="L22" i="1"/>
  <c r="O22" i="1" s="1"/>
  <c r="P22" i="1" s="1"/>
  <c r="Q22" i="1" s="1"/>
  <c r="M22" i="1"/>
  <c r="N22" i="1"/>
  <c r="L43" i="1"/>
  <c r="M43" i="1"/>
  <c r="N43" i="1"/>
  <c r="O43" i="1"/>
  <c r="P43" i="1" s="1"/>
  <c r="Q43" i="1" s="1"/>
  <c r="L7" i="1"/>
  <c r="O7" i="1" s="1"/>
  <c r="P7" i="1" s="1"/>
  <c r="Q7" i="1" s="1"/>
  <c r="M7" i="1"/>
  <c r="N7" i="1"/>
  <c r="L31" i="1"/>
  <c r="M31" i="1"/>
  <c r="N31" i="1"/>
  <c r="O31" i="1" s="1"/>
  <c r="P31" i="1" s="1"/>
  <c r="Q31" i="1" s="1"/>
  <c r="L48" i="1"/>
  <c r="O48" i="1" s="1"/>
  <c r="P48" i="1" s="1"/>
  <c r="Q48" i="1" s="1"/>
  <c r="M48" i="1"/>
  <c r="N48" i="1"/>
  <c r="L12" i="1"/>
  <c r="M12" i="1"/>
  <c r="N12" i="1"/>
  <c r="O12" i="1"/>
  <c r="P12" i="1" s="1"/>
  <c r="Q12" i="1" s="1"/>
  <c r="L23" i="1"/>
  <c r="O23" i="1" s="1"/>
  <c r="P23" i="1" s="1"/>
  <c r="Q23" i="1" s="1"/>
  <c r="M23" i="1"/>
  <c r="N23" i="1"/>
  <c r="L40" i="1"/>
  <c r="M40" i="1"/>
  <c r="N40" i="1"/>
  <c r="O40" i="1" s="1"/>
  <c r="P40" i="1" s="1"/>
  <c r="Q40" i="1" s="1"/>
  <c r="L6" i="1"/>
  <c r="O6" i="1" s="1"/>
  <c r="P6" i="1" s="1"/>
  <c r="Q6" i="1" s="1"/>
  <c r="M6" i="1"/>
  <c r="N6" i="1"/>
  <c r="L34" i="1"/>
  <c r="M34" i="1"/>
  <c r="N34" i="1"/>
  <c r="O34" i="1"/>
  <c r="P34" i="1" s="1"/>
  <c r="Q34" i="1" s="1"/>
  <c r="L52" i="1"/>
  <c r="O52" i="1" s="1"/>
  <c r="P52" i="1" s="1"/>
  <c r="Q52" i="1" s="1"/>
  <c r="M52" i="1"/>
  <c r="N52" i="1"/>
  <c r="L16" i="1"/>
  <c r="M16" i="1"/>
  <c r="N16" i="1"/>
  <c r="O16" i="1" s="1"/>
  <c r="P16" i="1" s="1"/>
  <c r="Q16" i="1" s="1"/>
  <c r="L35" i="1"/>
  <c r="O35" i="1" s="1"/>
  <c r="P35" i="1" s="1"/>
  <c r="Q35" i="1" s="1"/>
  <c r="M35" i="1"/>
  <c r="N35" i="1"/>
  <c r="L47" i="1"/>
  <c r="M47" i="1"/>
  <c r="N47" i="1"/>
  <c r="O47" i="1"/>
  <c r="P47" i="1"/>
  <c r="Q47" i="1" s="1"/>
  <c r="L19" i="1"/>
  <c r="O19" i="1" s="1"/>
  <c r="P19" i="1" s="1"/>
  <c r="Q19" i="1" s="1"/>
  <c r="M19" i="1"/>
  <c r="N19" i="1"/>
  <c r="L36" i="1"/>
  <c r="O36" i="1" s="1"/>
  <c r="P36" i="1" s="1"/>
  <c r="Q36" i="1" s="1"/>
  <c r="M36" i="1"/>
  <c r="N36" i="1"/>
  <c r="L54" i="1"/>
  <c r="O54" i="1" s="1"/>
  <c r="P54" i="1" s="1"/>
  <c r="Q54" i="1" s="1"/>
  <c r="M54" i="1"/>
  <c r="N54" i="1"/>
  <c r="L5" i="1"/>
  <c r="M5" i="1"/>
  <c r="N5" i="1"/>
  <c r="O5" i="1"/>
  <c r="P5" i="1"/>
  <c r="Q5" i="1" s="1"/>
  <c r="L26" i="1"/>
  <c r="O26" i="1" s="1"/>
  <c r="P26" i="1" s="1"/>
  <c r="Q26" i="1" s="1"/>
  <c r="M26" i="1"/>
  <c r="N26" i="1"/>
  <c r="L44" i="1"/>
  <c r="O44" i="1" s="1"/>
  <c r="P44" i="1" s="1"/>
  <c r="Q44" i="1" s="1"/>
  <c r="M44" i="1"/>
  <c r="N44" i="1"/>
  <c r="L4" i="1"/>
  <c r="O4" i="1" s="1"/>
  <c r="P4" i="1" s="1"/>
  <c r="Q4" i="1" s="1"/>
  <c r="M4" i="1"/>
  <c r="N4" i="1"/>
  <c r="L24" i="1"/>
  <c r="M24" i="1"/>
  <c r="N24" i="1"/>
  <c r="O24" i="1"/>
  <c r="P24" i="1"/>
  <c r="Q24" i="1" s="1"/>
  <c r="L46" i="1"/>
  <c r="O46" i="1" s="1"/>
  <c r="P46" i="1" s="1"/>
  <c r="Q46" i="1" s="1"/>
  <c r="M46" i="1"/>
  <c r="N46" i="1"/>
  <c r="L15" i="1"/>
  <c r="O15" i="1" s="1"/>
  <c r="P15" i="1" s="1"/>
  <c r="Q15" i="1" s="1"/>
  <c r="M15" i="1"/>
  <c r="N15" i="1"/>
  <c r="L25" i="1"/>
  <c r="O25" i="1" s="1"/>
  <c r="P25" i="1" s="1"/>
  <c r="Q25" i="1" s="1"/>
  <c r="M25" i="1"/>
  <c r="N25" i="1"/>
  <c r="L41" i="1"/>
  <c r="M41" i="1"/>
  <c r="N41" i="1"/>
  <c r="O41" i="1"/>
  <c r="P41" i="1"/>
  <c r="Q41" i="1" s="1"/>
  <c r="L17" i="1"/>
  <c r="O17" i="1" s="1"/>
  <c r="P17" i="1" s="1"/>
  <c r="Q17" i="1" s="1"/>
  <c r="M17" i="1"/>
  <c r="N17" i="1"/>
  <c r="L32" i="1"/>
  <c r="O32" i="1" s="1"/>
  <c r="P32" i="1" s="1"/>
  <c r="Q32" i="1" s="1"/>
  <c r="M32" i="1"/>
  <c r="N32" i="1"/>
  <c r="L49" i="1"/>
  <c r="O49" i="1" s="1"/>
  <c r="P49" i="1" s="1"/>
  <c r="Q49" i="1" s="1"/>
  <c r="M49" i="1"/>
  <c r="N49" i="1"/>
  <c r="L9" i="1"/>
  <c r="M9" i="1"/>
  <c r="N9" i="1"/>
  <c r="O9" i="1"/>
  <c r="P9" i="1"/>
  <c r="Q9" i="1" s="1"/>
  <c r="L27" i="1"/>
  <c r="O27" i="1" s="1"/>
  <c r="P27" i="1" s="1"/>
  <c r="Q27" i="1" s="1"/>
  <c r="M27" i="1"/>
  <c r="N27" i="1"/>
  <c r="L42" i="1"/>
  <c r="O42" i="1" s="1"/>
  <c r="P42" i="1" s="1"/>
  <c r="Q42" i="1" s="1"/>
  <c r="M42" i="1"/>
  <c r="N42" i="1"/>
  <c r="L18" i="1"/>
  <c r="O18" i="1" s="1"/>
  <c r="P18" i="1" s="1"/>
  <c r="Q18" i="1" s="1"/>
  <c r="M18" i="1"/>
  <c r="N18" i="1"/>
  <c r="L30" i="1"/>
  <c r="M30" i="1"/>
  <c r="N30" i="1"/>
  <c r="O30" i="1"/>
  <c r="P30" i="1"/>
  <c r="Q30" i="1" s="1"/>
  <c r="L53" i="1"/>
  <c r="O53" i="1" s="1"/>
  <c r="P53" i="1" s="1"/>
  <c r="Q53" i="1" s="1"/>
  <c r="M53" i="1"/>
  <c r="N53" i="1"/>
  <c r="L20" i="1"/>
  <c r="O20" i="1" s="1"/>
  <c r="P20" i="1" s="1"/>
  <c r="Q20" i="1" s="1"/>
  <c r="M20" i="1"/>
  <c r="N20" i="1"/>
  <c r="L38" i="1"/>
  <c r="O38" i="1" s="1"/>
  <c r="P38" i="1" s="1"/>
  <c r="Q38" i="1" s="1"/>
  <c r="M38" i="1"/>
  <c r="N38" i="1"/>
  <c r="L10" i="1"/>
  <c r="M10" i="1"/>
  <c r="N10" i="1"/>
  <c r="O10" i="1"/>
  <c r="P10" i="1"/>
  <c r="Q10" i="1" s="1"/>
  <c r="L37" i="1"/>
  <c r="O37" i="1" s="1"/>
  <c r="P37" i="1" s="1"/>
  <c r="Q37" i="1" s="1"/>
  <c r="M37" i="1"/>
  <c r="N37" i="1"/>
  <c r="L55" i="1"/>
  <c r="O55" i="1" s="1"/>
  <c r="P55" i="1" s="1"/>
  <c r="Q55" i="1" s="1"/>
  <c r="M55" i="1"/>
  <c r="N55" i="1"/>
  <c r="E2" i="1"/>
  <c r="E38" i="1"/>
  <c r="E22" i="1"/>
  <c r="E42" i="1"/>
  <c r="E3" i="1"/>
  <c r="E5" i="1"/>
  <c r="E26" i="1"/>
  <c r="E43" i="1"/>
  <c r="E44" i="1"/>
  <c r="E21" i="1"/>
  <c r="E8" i="1"/>
  <c r="E40" i="1"/>
  <c r="E27" i="1"/>
  <c r="E41" i="1"/>
  <c r="E39" i="1"/>
  <c r="E24" i="1"/>
  <c r="E4" i="1"/>
  <c r="E23" i="1"/>
  <c r="E25" i="1"/>
  <c r="E6" i="1"/>
  <c r="E45" i="1"/>
  <c r="E9" i="1"/>
  <c r="E46" i="1"/>
  <c r="E28" i="1"/>
  <c r="E48" i="1"/>
  <c r="E7" i="1"/>
  <c r="E10" i="1"/>
  <c r="E47" i="1"/>
  <c r="E12" i="1"/>
  <c r="E31" i="1"/>
  <c r="E49" i="1"/>
  <c r="E11" i="1"/>
  <c r="E29" i="1"/>
  <c r="E30" i="1"/>
  <c r="E13" i="1"/>
  <c r="E32" i="1"/>
  <c r="E34" i="1"/>
  <c r="E35" i="1"/>
  <c r="E50" i="1"/>
  <c r="E33" i="1"/>
  <c r="E16" i="1"/>
  <c r="E14" i="1"/>
  <c r="E15" i="1"/>
  <c r="E51" i="1"/>
  <c r="E52" i="1"/>
  <c r="E17" i="1"/>
  <c r="E53" i="1"/>
  <c r="E54" i="1"/>
  <c r="E18" i="1"/>
  <c r="E36" i="1"/>
  <c r="E19" i="1"/>
  <c r="E55" i="1"/>
  <c r="E37" i="1"/>
  <c r="E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Fernando Rosenblatt</author>
    <author>FR</author>
  </authors>
  <commentList>
    <comment ref="J139" authorId="0" shapeId="0" xr:uid="{1D21B8D7-AFBC-BD4E-AA07-5BD0BD732041}">
      <text>
        <r>
          <rPr>
            <b/>
            <sz val="9"/>
            <color indexed="81"/>
            <rFont val="Tahoma"/>
            <family val="2"/>
          </rPr>
          <t>Fernando Rosenblatt:</t>
        </r>
        <r>
          <rPr>
            <sz val="9"/>
            <color indexed="81"/>
            <rFont val="Tahoma"/>
            <family val="2"/>
          </rPr>
          <t xml:space="preserve">
Se toma como observación la distribución al momento de asumir el cargo porque, un año después (2016) hubo mucho "transfuguismo"</t>
        </r>
      </text>
    </comment>
    <comment ref="H169" authorId="1" shapeId="0" xr:uid="{54A7D1FD-5F13-C243-908E-E2A9CC50EF67}">
      <text>
        <r>
          <rPr>
            <b/>
            <sz val="9"/>
            <color indexed="81"/>
            <rFont val="Tahoma"/>
            <family val="2"/>
          </rPr>
          <t>FR:</t>
        </r>
        <r>
          <rPr>
            <sz val="9"/>
            <color indexed="81"/>
            <rFont val="Tahoma"/>
            <family val="2"/>
          </rPr>
          <t xml:space="preserve">
Coalición de los siguientes partidos políticos (en orden alfabético): APC, MDN, PALI,
PAN. PC de N, PLC, PLI, PNC, PSD, PSN, así como de las agrupaciones ANC y PIAC,
las cuales hasta ese momento no habían obtenido su reconocimiento legal como partidos
políticos.  
http://americo.usal.es/oir/legislatina/por_pais/Nicaragua.pdf</t>
        </r>
      </text>
    </comment>
  </commentList>
</comments>
</file>

<file path=xl/sharedStrings.xml><?xml version="1.0" encoding="utf-8"?>
<sst xmlns="http://schemas.openxmlformats.org/spreadsheetml/2006/main" count="995" uniqueCount="323">
  <si>
    <t>country_name</t>
  </si>
  <si>
    <t>country_id</t>
  </si>
  <si>
    <t>country_text_id</t>
  </si>
  <si>
    <t>year</t>
  </si>
  <si>
    <t>v2elvaptrn_leg</t>
  </si>
  <si>
    <t>v2psbars_osp</t>
  </si>
  <si>
    <t>v2pepwrses_osp</t>
  </si>
  <si>
    <t>Mexico</t>
  </si>
  <si>
    <t>MEX</t>
  </si>
  <si>
    <t>Colombia</t>
  </si>
  <si>
    <t>COL</t>
  </si>
  <si>
    <t>Brazil</t>
  </si>
  <si>
    <t>BRA</t>
  </si>
  <si>
    <t>El Salvador</t>
  </si>
  <si>
    <t>SLV</t>
  </si>
  <si>
    <t>Bolivia</t>
  </si>
  <si>
    <t>BOL</t>
  </si>
  <si>
    <t>Honduras</t>
  </si>
  <si>
    <t>HND</t>
  </si>
  <si>
    <t>Peru</t>
  </si>
  <si>
    <t>PER</t>
  </si>
  <si>
    <t>Argentina</t>
  </si>
  <si>
    <t>ARG</t>
  </si>
  <si>
    <t>Venezuela</t>
  </si>
  <si>
    <t>VEN</t>
  </si>
  <si>
    <t>Nicaragua</t>
  </si>
  <si>
    <t>NIC</t>
  </si>
  <si>
    <t>Chile</t>
  </si>
  <si>
    <t>CHL</t>
  </si>
  <si>
    <t>Costa Rica</t>
  </si>
  <si>
    <t>CRI</t>
  </si>
  <si>
    <t>Ecuador</t>
  </si>
  <si>
    <t>ECU</t>
  </si>
  <si>
    <t>Guatemala</t>
  </si>
  <si>
    <t>GTM</t>
  </si>
  <si>
    <t>Panama</t>
  </si>
  <si>
    <t>PAN</t>
  </si>
  <si>
    <t>Uruguay</t>
  </si>
  <si>
    <t>URY</t>
  </si>
  <si>
    <t>Dominican Republic</t>
  </si>
  <si>
    <t>DOM</t>
  </si>
  <si>
    <t>Paraguay</t>
  </si>
  <si>
    <t>PRY</t>
  </si>
  <si>
    <t>party_age_psi</t>
  </si>
  <si>
    <t>v2psbars_osp_psi</t>
  </si>
  <si>
    <t>v2pepwrses_osp_psi</t>
  </si>
  <si>
    <t>psi</t>
  </si>
  <si>
    <t>Honudras</t>
  </si>
  <si>
    <t>México</t>
  </si>
  <si>
    <t>Panmá</t>
  </si>
  <si>
    <t>Perú</t>
  </si>
  <si>
    <t>Index</t>
  </si>
  <si>
    <t>index</t>
  </si>
  <si>
    <t>country</t>
  </si>
  <si>
    <t>v2x_corr</t>
  </si>
  <si>
    <t>corr_psi</t>
  </si>
  <si>
    <t>country_year</t>
  </si>
  <si>
    <t>party_age_w_val_1</t>
  </si>
  <si>
    <t>mean_barr</t>
  </si>
  <si>
    <t>incorporation</t>
  </si>
  <si>
    <t>Piñeiro &amp; Rosenblatt</t>
  </si>
  <si>
    <t>Jones</t>
  </si>
  <si>
    <t>Mainwaring and Scully</t>
  </si>
  <si>
    <t>variable</t>
  </si>
  <si>
    <t>description</t>
  </si>
  <si>
    <t>Country name in English</t>
  </si>
  <si>
    <t>Country name ISO3</t>
  </si>
  <si>
    <t>Year of the measure</t>
  </si>
  <si>
    <t>Combined country name ISO3 and year of the measure</t>
  </si>
  <si>
    <t>Average party age weighted by the combined proportion of House seats held by all parties that have at least 5 percent of the seats.</t>
  </si>
  <si>
    <t>Barriers to form a party from V-DEM (v6.)</t>
  </si>
  <si>
    <t>Country Id from V-Dem (v6.)</t>
  </si>
  <si>
    <t>Power distributed by socioeconomic position from V-Dem (v6.)</t>
  </si>
  <si>
    <t>Political corruption index from V-Dem (v6.)</t>
  </si>
  <si>
    <t>Legislative election tournout (over voting-age population) from V-Dem (v6.)</t>
  </si>
  <si>
    <t>Transformed average party age (party_age_w_val_1). When the average party age is greater than 50 years old, we assign the value 1, the maximum value of the attribute. When the average age of parties in the system is less than 50 years, we divide the average number of years by 50 and use the resulting proportion as the assigned value.</t>
  </si>
  <si>
    <t>Transformed barriers to form a party (v2psbars_osp). If the observed value in "v2psbars_osp" for country i at time t is equal to or less than 3, we assign the value 0 (high to moderate barriers to party formation). If the observed value is greater than 3, we compute the assigned value as follows: the observed value (which is between 3 and 4) minus 3. Our intent is to capture how close party systems are to having no barriers (4) when the system has few barriers.</t>
  </si>
  <si>
    <t>Transformed power distributed by socioeconomic position (v2pepwerses_osp). The observed value of "v2pepwerses_osp" by 4, to yield a value between 0 and 1</t>
  </si>
  <si>
    <t>Inverted political corruption index (v2x_corr)</t>
  </si>
  <si>
    <t>Average of "v2psbars_osp_psi", "v2pepwrses_osp_psi" and "corr_psi"</t>
  </si>
  <si>
    <t>Geometric mean of "v2elvaptrn_leg" and "mean_barr"</t>
  </si>
  <si>
    <t>Party system institutionalization index. The geometric mean of "party_age_psi" and "incorporation"</t>
  </si>
  <si>
    <t>18_2015 Total</t>
  </si>
  <si>
    <t>PSUV</t>
  </si>
  <si>
    <t>18_2015</t>
  </si>
  <si>
    <t>MUD (Mesa de la Unidad Democrática)</t>
  </si>
  <si>
    <t>18_2005 Total</t>
  </si>
  <si>
    <t>Patria para Todos</t>
  </si>
  <si>
    <t>18_2005</t>
  </si>
  <si>
    <t>Por la Democracia Social (Podemos)</t>
  </si>
  <si>
    <t>Movimiento Quinta República</t>
  </si>
  <si>
    <t>18_1995 Total</t>
  </si>
  <si>
    <t>MAS</t>
  </si>
  <si>
    <t>18_1995</t>
  </si>
  <si>
    <t>CONVERGENCIA</t>
  </si>
  <si>
    <t>LCR</t>
  </si>
  <si>
    <t>COPEI</t>
  </si>
  <si>
    <t>AD</t>
  </si>
  <si>
    <t>17_2015 Total</t>
  </si>
  <si>
    <t>Partido Colorado</t>
  </si>
  <si>
    <t>17_2015</t>
  </si>
  <si>
    <t>Partido Nacional</t>
  </si>
  <si>
    <t>Frente Amplio</t>
  </si>
  <si>
    <t>17_2005 Total</t>
  </si>
  <si>
    <t>17_2005</t>
  </si>
  <si>
    <t>17_1995 Total</t>
  </si>
  <si>
    <t>Nuevo Espacio</t>
  </si>
  <si>
    <t>17_1995</t>
  </si>
  <si>
    <t>16_2015 Total</t>
  </si>
  <si>
    <t>PRD</t>
  </si>
  <si>
    <t>República Dominicana</t>
  </si>
  <si>
    <t>16_2015</t>
  </si>
  <si>
    <t>PLD</t>
  </si>
  <si>
    <t>16_2005 Total</t>
  </si>
  <si>
    <t>PRSC</t>
  </si>
  <si>
    <t>16_2005</t>
  </si>
  <si>
    <t>16_1995 Total</t>
  </si>
  <si>
    <t>16_1995</t>
  </si>
  <si>
    <t>PR / PRSC</t>
  </si>
  <si>
    <t>15_2015 Total</t>
  </si>
  <si>
    <t>Alianza Solidaridad Nacional</t>
  </si>
  <si>
    <t>15_2015</t>
  </si>
  <si>
    <t>Alianza por el Gran Cambio</t>
  </si>
  <si>
    <t>Perú Posible</t>
  </si>
  <si>
    <t>Fuerza 2011</t>
  </si>
  <si>
    <t>Partido Nacionalista Peruano</t>
  </si>
  <si>
    <t>15_2005 Total</t>
  </si>
  <si>
    <t>Frente Independiente Moralizador</t>
  </si>
  <si>
    <t>15_2005</t>
  </si>
  <si>
    <t>ALIANZA ELECTORAL UNIDAD NACIONAL</t>
  </si>
  <si>
    <t>APRA</t>
  </si>
  <si>
    <t>15_1995 Total</t>
  </si>
  <si>
    <t>15_1995</t>
  </si>
  <si>
    <t>Unión por el Perú</t>
  </si>
  <si>
    <t>Cambio 90 - Nueva Mayoría</t>
  </si>
  <si>
    <t>14_2015 Total</t>
  </si>
  <si>
    <t>PLRA</t>
  </si>
  <si>
    <t>14_2015</t>
  </si>
  <si>
    <t>ANR-PC</t>
  </si>
  <si>
    <t>14_2005 Total</t>
  </si>
  <si>
    <t>UNACE</t>
  </si>
  <si>
    <t>14_2005</t>
  </si>
  <si>
    <t>MPQ</t>
  </si>
  <si>
    <t>14_1995 Total</t>
  </si>
  <si>
    <t>Encuentro Nacional</t>
  </si>
  <si>
    <t>14_1995</t>
  </si>
  <si>
    <t>13_2015 Total</t>
  </si>
  <si>
    <t>Partido Panameñista (ex Arnulfista)</t>
  </si>
  <si>
    <t>Panamá</t>
  </si>
  <si>
    <t>13_2015</t>
  </si>
  <si>
    <t>Partido Cambio Democrático</t>
  </si>
  <si>
    <t>13_2005 Total</t>
  </si>
  <si>
    <t>MOLIRENA</t>
  </si>
  <si>
    <t>13_2005</t>
  </si>
  <si>
    <t>SOLIDARIDAD</t>
  </si>
  <si>
    <t>ARNULFISTA</t>
  </si>
  <si>
    <t>13_1995 Total</t>
  </si>
  <si>
    <t>13_1995</t>
  </si>
  <si>
    <t>Papa Egoró</t>
  </si>
  <si>
    <t>12_2015 Total</t>
  </si>
  <si>
    <t>PLI</t>
  </si>
  <si>
    <t>12_2015</t>
  </si>
  <si>
    <t>FSLN</t>
  </si>
  <si>
    <t>12_2005 Total</t>
  </si>
  <si>
    <t>12_2005</t>
  </si>
  <si>
    <t>PLC</t>
  </si>
  <si>
    <t>12_1995 Total</t>
  </si>
  <si>
    <t>12_1995</t>
  </si>
  <si>
    <t>UNO</t>
  </si>
  <si>
    <t>11_2015 Total</t>
  </si>
  <si>
    <t>Verde</t>
  </si>
  <si>
    <t>11_2015</t>
  </si>
  <si>
    <t>PRI</t>
  </si>
  <si>
    <t>11_2005 Total</t>
  </si>
  <si>
    <t>11_2005</t>
  </si>
  <si>
    <t>11_1995 Total</t>
  </si>
  <si>
    <t>11_1995</t>
  </si>
  <si>
    <t>10_2015 Total</t>
  </si>
  <si>
    <t>Partido Anticorrupción</t>
  </si>
  <si>
    <t>10_2015</t>
  </si>
  <si>
    <t>Partido Liberal de Honduras</t>
  </si>
  <si>
    <t>Partido Libertad y Refundación</t>
  </si>
  <si>
    <t>Partido Nacional de Honduras</t>
  </si>
  <si>
    <t>10_2005 Total</t>
  </si>
  <si>
    <t>10_2005</t>
  </si>
  <si>
    <t>Partido Nacional de Hounduras</t>
  </si>
  <si>
    <t>10_1995 Total</t>
  </si>
  <si>
    <t>10_1995</t>
  </si>
  <si>
    <t>9_2015 Total</t>
  </si>
  <si>
    <t>FCN</t>
  </si>
  <si>
    <t>9_2015</t>
  </si>
  <si>
    <t>Patriota</t>
  </si>
  <si>
    <t>TODOS</t>
  </si>
  <si>
    <t>UNE</t>
  </si>
  <si>
    <t>LIDER</t>
  </si>
  <si>
    <t>9_2005 Total</t>
  </si>
  <si>
    <t>9_2005</t>
  </si>
  <si>
    <t>FRG</t>
  </si>
  <si>
    <t>PP-MR-PSN</t>
  </si>
  <si>
    <t>9_1995 Total</t>
  </si>
  <si>
    <t>DCG</t>
  </si>
  <si>
    <t>9_1995</t>
  </si>
  <si>
    <t>FDNG</t>
  </si>
  <si>
    <t>8_2015 Total</t>
  </si>
  <si>
    <t>PCN</t>
  </si>
  <si>
    <t>8_2015</t>
  </si>
  <si>
    <t>Gran Alianza por la Unidad Nacional (GANA)</t>
  </si>
  <si>
    <t>FMLN</t>
  </si>
  <si>
    <t>ARENA</t>
  </si>
  <si>
    <t>8_2005 Total</t>
  </si>
  <si>
    <t>CDU</t>
  </si>
  <si>
    <t>8_2005</t>
  </si>
  <si>
    <t>8_1995 Total</t>
  </si>
  <si>
    <t>PDC</t>
  </si>
  <si>
    <t>8_1995</t>
  </si>
  <si>
    <t>7_2015 Total</t>
  </si>
  <si>
    <t>Movimiento Creo</t>
  </si>
  <si>
    <t>7_2015</t>
  </si>
  <si>
    <t>Movimiento Alianza Pais</t>
  </si>
  <si>
    <t>7_2005 Total</t>
  </si>
  <si>
    <t>Partido de la Sociedad Patriótica</t>
  </si>
  <si>
    <t>7_2005</t>
  </si>
  <si>
    <t>PRIAN</t>
  </si>
  <si>
    <t>Movimiento Unidad Plurinacional Pachakutik Nuevo País (MUPP-NP)</t>
  </si>
  <si>
    <t>Izquierda Democrática</t>
  </si>
  <si>
    <t>Partido Social Cristiano</t>
  </si>
  <si>
    <t>7_1995 Total</t>
  </si>
  <si>
    <t>Democracia Popular</t>
  </si>
  <si>
    <t>7_1995</t>
  </si>
  <si>
    <t>Partido Conservador Ecuatoriano</t>
  </si>
  <si>
    <t>Movimiento Popular Democrático</t>
  </si>
  <si>
    <t>Partido Roldosista Ecuatoriano</t>
  </si>
  <si>
    <t>6_2015 Total</t>
  </si>
  <si>
    <t>ML</t>
  </si>
  <si>
    <t>6_2015</t>
  </si>
  <si>
    <t>PUSC</t>
  </si>
  <si>
    <t>PAC</t>
  </si>
  <si>
    <t>PLN</t>
  </si>
  <si>
    <t>6_2005 Total</t>
  </si>
  <si>
    <t>6_2005</t>
  </si>
  <si>
    <t>6_1995 Total</t>
  </si>
  <si>
    <t>6_1995</t>
  </si>
  <si>
    <t>5_2015 Total</t>
  </si>
  <si>
    <t>Partido Cambio Radical</t>
  </si>
  <si>
    <t>5_2015</t>
  </si>
  <si>
    <t>Centro Democrático Mano Firme Corazón Grande</t>
  </si>
  <si>
    <t>Partido Conservador</t>
  </si>
  <si>
    <t>Partido de la U</t>
  </si>
  <si>
    <t xml:space="preserve">Partido Liberal </t>
  </si>
  <si>
    <t>5_2005 Total</t>
  </si>
  <si>
    <t>5_2005</t>
  </si>
  <si>
    <t>5_1995 Total</t>
  </si>
  <si>
    <t>5_1995</t>
  </si>
  <si>
    <t>4_2015 Total</t>
  </si>
  <si>
    <t>PC</t>
  </si>
  <si>
    <t>4_2015</t>
  </si>
  <si>
    <t>PRSD</t>
  </si>
  <si>
    <t>RN</t>
  </si>
  <si>
    <t>PPD</t>
  </si>
  <si>
    <t>PS</t>
  </si>
  <si>
    <t>UDI</t>
  </si>
  <si>
    <t>4_2005 Total</t>
  </si>
  <si>
    <t>4_2005</t>
  </si>
  <si>
    <t>4_1995 Total</t>
  </si>
  <si>
    <t>4_1995</t>
  </si>
  <si>
    <t>3_2015 Total</t>
  </si>
  <si>
    <t>PR</t>
  </si>
  <si>
    <t>Brasil</t>
  </si>
  <si>
    <t>3_2015</t>
  </si>
  <si>
    <t>PSB</t>
  </si>
  <si>
    <t>PSD</t>
  </si>
  <si>
    <t>PP (Ex PPB, solo cambió den)</t>
  </si>
  <si>
    <t>PSDB</t>
  </si>
  <si>
    <t>PMDB</t>
  </si>
  <si>
    <t>PT</t>
  </si>
  <si>
    <t>3_2005 Total</t>
  </si>
  <si>
    <t>PL</t>
  </si>
  <si>
    <t>3_2005</t>
  </si>
  <si>
    <t>PTB</t>
  </si>
  <si>
    <t>PPB</t>
  </si>
  <si>
    <t>PFL</t>
  </si>
  <si>
    <t>3_1995 Total</t>
  </si>
  <si>
    <t>3_1995</t>
  </si>
  <si>
    <t>PDT</t>
  </si>
  <si>
    <t>PP</t>
  </si>
  <si>
    <t>ARENA - PDS - PPR</t>
  </si>
  <si>
    <t>2_2015 Total</t>
  </si>
  <si>
    <t>PPB/Convergencia</t>
  </si>
  <si>
    <t>2_2015</t>
  </si>
  <si>
    <t>2_2005 Total</t>
  </si>
  <si>
    <t>NFR</t>
  </si>
  <si>
    <t>2_2005</t>
  </si>
  <si>
    <t>MIR</t>
  </si>
  <si>
    <t>MNR</t>
  </si>
  <si>
    <t>2_1995 Total</t>
  </si>
  <si>
    <t>CONDEPA</t>
  </si>
  <si>
    <t>2_1995</t>
  </si>
  <si>
    <t>UCS</t>
  </si>
  <si>
    <t>ADN -MIR</t>
  </si>
  <si>
    <t>1_2015 Total</t>
  </si>
  <si>
    <t>2013 and 2015</t>
  </si>
  <si>
    <t>Justicialista</t>
  </si>
  <si>
    <t>1_2015</t>
  </si>
  <si>
    <t>FED. UNIDOS POR UNA NVA. ARGENTINA</t>
  </si>
  <si>
    <t>UCR - Cambiemos</t>
  </si>
  <si>
    <t>Unión PRO - Cambiemos</t>
  </si>
  <si>
    <t>Frente para la Victoria - PJ</t>
  </si>
  <si>
    <t>1_2005 Total</t>
  </si>
  <si>
    <t>2001 and 2003</t>
  </si>
  <si>
    <t>UCR</t>
  </si>
  <si>
    <t>1_2005</t>
  </si>
  <si>
    <t>Partido Justicialista</t>
  </si>
  <si>
    <t>1_1995 Total</t>
  </si>
  <si>
    <t>1991 and 1993</t>
  </si>
  <si>
    <t>1_1995</t>
  </si>
  <si>
    <t>party_age_w</t>
  </si>
  <si>
    <t>year_of _election</t>
  </si>
  <si>
    <t>percentage_of_seats</t>
  </si>
  <si>
    <t>seats</t>
  </si>
  <si>
    <t>partyage</t>
  </si>
  <si>
    <t>year_of_birth</t>
  </si>
  <si>
    <t>party</t>
  </si>
  <si>
    <t>ccode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</si>
</sst>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 #,##0_ ;_ * \-#,##0_ ;_ * &quot;-&quot;_ ;_ @_ "/>
    <numFmt numFmtId="165" formatCode="_ * #,##0.00_ ;_ * \-#,##0.00_ ;_ * &quot;-&quot;_ ;_ @_ "/>
    <numFmt numFmtId="174" formatCode="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
      <sz val="11"/>
      <name val="Calibri"/>
      <family val="2"/>
      <scheme val="minor"/>
    </font>
    <font>
      <b/>
      <sz val="9"/>
      <color indexed="81"/>
      <name val="Tahoma"/>
      <family val="2"/>
    </font>
    <font>
      <sz val="9"/>
      <color indexed="81"/>
      <name val="Tahoma"/>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164" fontId="1"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43" fontId="1" fillId="0" borderId="0" applyFont="0" applyFill="0" applyBorder="0" applyAlignment="0" applyProtection="0"/>
  </cellStyleXfs>
  <cellXfs count="19">
    <xf numFmtId="0" fontId="0" fillId="0" borderId="0" xfId="0"/>
    <xf numFmtId="0" fontId="0" fillId="0" borderId="0" xfId="0" applyFill="1"/>
    <xf numFmtId="2" fontId="0" fillId="0" borderId="0" xfId="0" applyNumberFormat="1" applyFill="1"/>
    <xf numFmtId="2" fontId="0" fillId="0" borderId="0" xfId="0" applyNumberFormat="1"/>
    <xf numFmtId="0" fontId="20" fillId="0" borderId="0" xfId="0" applyFont="1" applyFill="1"/>
    <xf numFmtId="0" fontId="0" fillId="0" borderId="0" xfId="0" applyFill="1" applyAlignment="1">
      <alignment horizontal="center"/>
    </xf>
    <xf numFmtId="165" fontId="0" fillId="0" borderId="0" xfId="54" applyNumberFormat="1" applyFont="1" applyFill="1" applyAlignment="1">
      <alignment horizontal="center"/>
    </xf>
    <xf numFmtId="0" fontId="20" fillId="0" borderId="0" xfId="0" applyFont="1" applyFill="1" applyAlignment="1">
      <alignment horizontal="center"/>
    </xf>
    <xf numFmtId="165" fontId="0" fillId="0" borderId="0" xfId="54" applyNumberFormat="1" applyFont="1" applyFill="1"/>
    <xf numFmtId="0" fontId="20" fillId="0" borderId="0" xfId="65" applyNumberFormat="1" applyFont="1" applyFill="1"/>
    <xf numFmtId="0" fontId="0" fillId="0" borderId="0" xfId="0" applyFont="1"/>
    <xf numFmtId="0" fontId="0" fillId="0" borderId="0" xfId="0" applyFont="1" applyFill="1"/>
    <xf numFmtId="0" fontId="16" fillId="0" borderId="0" xfId="0" applyFont="1"/>
    <xf numFmtId="174" fontId="0" fillId="0" borderId="0" xfId="0" applyNumberFormat="1" applyFill="1"/>
    <xf numFmtId="0" fontId="0" fillId="0" borderId="0" xfId="0" applyAlignment="1">
      <alignment horizontal="center"/>
    </xf>
    <xf numFmtId="174" fontId="21" fillId="0" borderId="0" xfId="0" applyNumberFormat="1" applyFont="1" applyFill="1"/>
    <xf numFmtId="0" fontId="16" fillId="0" borderId="0" xfId="0" applyFont="1" applyFill="1"/>
    <xf numFmtId="174" fontId="0" fillId="0" borderId="0" xfId="0" applyNumberFormat="1"/>
    <xf numFmtId="0" fontId="21" fillId="0" borderId="0" xfId="0" applyFont="1"/>
  </cellXfs>
  <cellStyles count="66">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Incorrecto" xfId="7" builtinId="27" customBuiltin="1"/>
    <cellStyle name="Millares" xfId="65" builtinId="3"/>
    <cellStyle name="Millares [0]" xfId="54" builtinId="6"/>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5"/>
  <sheetViews>
    <sheetView workbookViewId="0">
      <selection activeCell="Q2" sqref="Q2"/>
    </sheetView>
  </sheetViews>
  <sheetFormatPr baseColWidth="10" defaultColWidth="8.83203125" defaultRowHeight="15" x14ac:dyDescent="0.2"/>
  <cols>
    <col min="1" max="1" width="16.6640625" bestFit="1" customWidth="1"/>
    <col min="2" max="2" width="9.5" bestFit="1" customWidth="1"/>
    <col min="3" max="3" width="13" bestFit="1" customWidth="1"/>
    <col min="4" max="4" width="5.1640625" bestFit="1" customWidth="1"/>
    <col min="5" max="5" width="11" bestFit="1" customWidth="1"/>
    <col min="6" max="6" width="15.5" bestFit="1" customWidth="1"/>
    <col min="7" max="7" width="11.33203125" style="1" bestFit="1" customWidth="1"/>
    <col min="8" max="8" width="13.5" style="1" bestFit="1" customWidth="1"/>
    <col min="9" max="9" width="7.83203125" bestFit="1" customWidth="1"/>
    <col min="10" max="10" width="11.5" style="1" bestFit="1" customWidth="1"/>
    <col min="11" max="11" width="12.33203125" style="1" bestFit="1" customWidth="1"/>
    <col min="12" max="12" width="14.33203125" bestFit="1" customWidth="1"/>
    <col min="13" max="13" width="16.6640625" bestFit="1" customWidth="1"/>
    <col min="14" max="14" width="7.1640625" bestFit="1" customWidth="1"/>
    <col min="15" max="15" width="9.33203125" bestFit="1" customWidth="1"/>
    <col min="16" max="16" width="11.83203125" bestFit="1" customWidth="1"/>
    <col min="17" max="17" width="4.6640625" bestFit="1" customWidth="1"/>
  </cols>
  <sheetData>
    <row r="1" spans="1:17" x14ac:dyDescent="0.2">
      <c r="A1" t="s">
        <v>0</v>
      </c>
      <c r="B1" t="s">
        <v>1</v>
      </c>
      <c r="C1" t="s">
        <v>2</v>
      </c>
      <c r="D1" t="s">
        <v>3</v>
      </c>
      <c r="E1" t="s">
        <v>56</v>
      </c>
      <c r="F1" s="1" t="s">
        <v>57</v>
      </c>
      <c r="G1" s="1" t="s">
        <v>5</v>
      </c>
      <c r="H1" s="1" t="s">
        <v>6</v>
      </c>
      <c r="I1" t="s">
        <v>54</v>
      </c>
      <c r="J1" s="1" t="s">
        <v>43</v>
      </c>
      <c r="K1" s="1" t="s">
        <v>4</v>
      </c>
      <c r="L1" s="1" t="s">
        <v>44</v>
      </c>
      <c r="M1" s="1" t="s">
        <v>45</v>
      </c>
      <c r="N1" t="s">
        <v>55</v>
      </c>
      <c r="O1" t="s">
        <v>58</v>
      </c>
      <c r="P1" t="s">
        <v>59</v>
      </c>
      <c r="Q1" t="s">
        <v>46</v>
      </c>
    </row>
    <row r="2" spans="1:17" x14ac:dyDescent="0.2">
      <c r="A2" t="s">
        <v>37</v>
      </c>
      <c r="B2">
        <v>102</v>
      </c>
      <c r="C2" t="s">
        <v>38</v>
      </c>
      <c r="D2">
        <v>1995</v>
      </c>
      <c r="E2" t="str">
        <f t="shared" ref="E2:E33" si="0">+CONCATENATE(C2,D2)</f>
        <v>URY1995</v>
      </c>
      <c r="F2" s="2">
        <v>107.79797979797981</v>
      </c>
      <c r="G2" s="2">
        <v>3.9339268349958698</v>
      </c>
      <c r="H2" s="2">
        <v>3.24073254478713</v>
      </c>
      <c r="I2" s="3">
        <v>3.5450254606029998E-2</v>
      </c>
      <c r="J2" s="2">
        <f t="shared" ref="J2:J33" si="1">IF(F2&gt;=50,1,F2/50)</f>
        <v>1</v>
      </c>
      <c r="K2" s="2">
        <v>0.96110000610351609</v>
      </c>
      <c r="L2" s="3">
        <f t="shared" ref="L2:L33" si="2">+(G2-3)/1</f>
        <v>0.93392683499586981</v>
      </c>
      <c r="M2" s="3">
        <f t="shared" ref="M2:M33" si="3">+H2/4</f>
        <v>0.81018313619678251</v>
      </c>
      <c r="N2" s="3">
        <f t="shared" ref="N2:N33" si="4">1-I2</f>
        <v>0.96454974539396998</v>
      </c>
      <c r="O2" s="3">
        <f t="shared" ref="O2:O33" si="5">+(L2+M2+N2)/3</f>
        <v>0.9028865721955408</v>
      </c>
      <c r="P2" s="3">
        <f>+POWER((O2*K2),0.5)</f>
        <v>0.93153866803687602</v>
      </c>
      <c r="Q2" s="3">
        <f>+POWER((P2*J2),0.5)</f>
        <v>0.96516250861545383</v>
      </c>
    </row>
    <row r="3" spans="1:17" x14ac:dyDescent="0.2">
      <c r="A3" t="s">
        <v>21</v>
      </c>
      <c r="B3">
        <v>37</v>
      </c>
      <c r="C3" t="s">
        <v>22</v>
      </c>
      <c r="D3">
        <v>1995</v>
      </c>
      <c r="E3" t="str">
        <f t="shared" si="0"/>
        <v>ARG1995</v>
      </c>
      <c r="F3" s="2">
        <v>54.007782101167315</v>
      </c>
      <c r="G3" s="2">
        <v>3.9552697185993702</v>
      </c>
      <c r="H3" s="2">
        <v>3.19130863050554</v>
      </c>
      <c r="I3" s="3">
        <v>0.45443537740645801</v>
      </c>
      <c r="J3" s="2">
        <f t="shared" si="1"/>
        <v>1</v>
      </c>
      <c r="K3" s="2">
        <v>0.7976999664306641</v>
      </c>
      <c r="L3" s="3">
        <f t="shared" si="2"/>
        <v>0.95526971859937015</v>
      </c>
      <c r="M3" s="3">
        <f t="shared" si="3"/>
        <v>0.79782715762638501</v>
      </c>
      <c r="N3" s="3">
        <f t="shared" si="4"/>
        <v>0.54556462259354199</v>
      </c>
      <c r="O3" s="3">
        <f t="shared" si="5"/>
        <v>0.76622049960643235</v>
      </c>
      <c r="P3" s="3">
        <f t="shared" ref="P2:P33" si="6">+POWER((O3*K3),0.5)</f>
        <v>0.78180180788646025</v>
      </c>
      <c r="Q3" s="3">
        <f t="shared" ref="Q2:Q33" si="7">+POWER((P3*J3),0.5)</f>
        <v>0.88419557106245461</v>
      </c>
    </row>
    <row r="4" spans="1:17" x14ac:dyDescent="0.2">
      <c r="A4" t="s">
        <v>7</v>
      </c>
      <c r="B4">
        <v>3</v>
      </c>
      <c r="C4" t="s">
        <v>8</v>
      </c>
      <c r="D4">
        <v>1995</v>
      </c>
      <c r="E4" t="str">
        <f t="shared" si="0"/>
        <v>MEX1995</v>
      </c>
      <c r="F4" s="2">
        <v>47.4</v>
      </c>
      <c r="G4" s="2">
        <v>3.6276340671849301</v>
      </c>
      <c r="H4" s="2">
        <v>1.8487180740361</v>
      </c>
      <c r="I4" s="3">
        <v>0.65499568788402696</v>
      </c>
      <c r="J4" s="2">
        <f t="shared" si="1"/>
        <v>0.94799999999999995</v>
      </c>
      <c r="K4" s="2">
        <v>0.6588999938964839</v>
      </c>
      <c r="L4" s="3">
        <f t="shared" si="2"/>
        <v>0.62763406718493009</v>
      </c>
      <c r="M4" s="3">
        <f t="shared" si="3"/>
        <v>0.462179518509025</v>
      </c>
      <c r="N4" s="3">
        <f t="shared" si="4"/>
        <v>0.34500431211597304</v>
      </c>
      <c r="O4" s="3">
        <f t="shared" si="5"/>
        <v>0.47827263260330932</v>
      </c>
      <c r="P4" s="3">
        <f t="shared" si="6"/>
        <v>0.56136782478440617</v>
      </c>
      <c r="Q4" s="3">
        <f t="shared" si="7"/>
        <v>0.72950441938045651</v>
      </c>
    </row>
    <row r="5" spans="1:17" x14ac:dyDescent="0.2">
      <c r="A5" t="s">
        <v>17</v>
      </c>
      <c r="B5">
        <v>27</v>
      </c>
      <c r="C5" t="s">
        <v>18</v>
      </c>
      <c r="D5">
        <v>1995</v>
      </c>
      <c r="E5" t="str">
        <f t="shared" si="0"/>
        <v>HND1995</v>
      </c>
      <c r="F5" s="2">
        <v>100.8359375</v>
      </c>
      <c r="G5" s="2">
        <v>3.6687246896924202</v>
      </c>
      <c r="H5" s="2">
        <v>0.54918903378024497</v>
      </c>
      <c r="I5" s="3">
        <v>0.77309278213779298</v>
      </c>
      <c r="J5" s="2">
        <f t="shared" si="1"/>
        <v>1</v>
      </c>
      <c r="K5" s="2">
        <v>0.63490001678466801</v>
      </c>
      <c r="L5" s="3">
        <f t="shared" si="2"/>
        <v>0.66872468969242016</v>
      </c>
      <c r="M5" s="3">
        <f t="shared" si="3"/>
        <v>0.13729725844506124</v>
      </c>
      <c r="N5" s="3">
        <f t="shared" si="4"/>
        <v>0.22690721786220702</v>
      </c>
      <c r="O5" s="3">
        <f t="shared" si="5"/>
        <v>0.34430972199989612</v>
      </c>
      <c r="P5" s="3">
        <f t="shared" si="6"/>
        <v>0.467549193429802</v>
      </c>
      <c r="Q5" s="3">
        <f t="shared" si="7"/>
        <v>0.68377568941122935</v>
      </c>
    </row>
    <row r="6" spans="1:17" x14ac:dyDescent="0.2">
      <c r="A6" t="s">
        <v>31</v>
      </c>
      <c r="B6">
        <v>75</v>
      </c>
      <c r="C6" t="s">
        <v>32</v>
      </c>
      <c r="D6">
        <v>1995</v>
      </c>
      <c r="E6" t="str">
        <f t="shared" si="0"/>
        <v>ECU1995</v>
      </c>
      <c r="F6" s="2">
        <v>34.875</v>
      </c>
      <c r="G6" s="2">
        <v>3.9056369833429798</v>
      </c>
      <c r="H6" s="2">
        <v>2.0320198330934098</v>
      </c>
      <c r="I6" s="3">
        <v>0.55044362663537005</v>
      </c>
      <c r="J6" s="2">
        <f t="shared" si="1"/>
        <v>0.69750000000000001</v>
      </c>
      <c r="K6" s="2">
        <v>0.66300003051757794</v>
      </c>
      <c r="L6" s="3">
        <f t="shared" si="2"/>
        <v>0.90563698334297982</v>
      </c>
      <c r="M6" s="3">
        <f t="shared" si="3"/>
        <v>0.50800495827335246</v>
      </c>
      <c r="N6" s="3">
        <f t="shared" si="4"/>
        <v>0.44955637336462995</v>
      </c>
      <c r="O6" s="3">
        <f t="shared" si="5"/>
        <v>0.621066104993654</v>
      </c>
      <c r="P6" s="3">
        <f t="shared" si="6"/>
        <v>0.64169061592345722</v>
      </c>
      <c r="Q6" s="3">
        <f t="shared" si="7"/>
        <v>0.66901360569618573</v>
      </c>
    </row>
    <row r="7" spans="1:17" x14ac:dyDescent="0.2">
      <c r="A7" t="s">
        <v>29</v>
      </c>
      <c r="B7">
        <v>73</v>
      </c>
      <c r="C7" t="s">
        <v>30</v>
      </c>
      <c r="D7">
        <v>1995</v>
      </c>
      <c r="E7" t="str">
        <f t="shared" si="0"/>
        <v>CRI1995</v>
      </c>
      <c r="F7" s="2">
        <v>25.456140350877192</v>
      </c>
      <c r="G7" s="2">
        <v>3.9405296216849099</v>
      </c>
      <c r="H7" s="2">
        <v>2.7118949860300101</v>
      </c>
      <c r="I7" s="3">
        <v>0.21730549437654201</v>
      </c>
      <c r="J7" s="2">
        <f t="shared" si="1"/>
        <v>0.50912280701754387</v>
      </c>
      <c r="K7" s="2">
        <v>0.842200012207031</v>
      </c>
      <c r="L7" s="3">
        <f t="shared" si="2"/>
        <v>0.94052962168490994</v>
      </c>
      <c r="M7" s="3">
        <f t="shared" si="3"/>
        <v>0.67797374650750253</v>
      </c>
      <c r="N7" s="3">
        <f t="shared" si="4"/>
        <v>0.78269450562345799</v>
      </c>
      <c r="O7" s="3">
        <f t="shared" si="5"/>
        <v>0.80039929127195686</v>
      </c>
      <c r="P7" s="3">
        <f t="shared" si="6"/>
        <v>0.82103367341403299</v>
      </c>
      <c r="Q7" s="3">
        <f t="shared" si="7"/>
        <v>0.64653458412097176</v>
      </c>
    </row>
    <row r="8" spans="1:17" x14ac:dyDescent="0.2">
      <c r="A8" t="s">
        <v>9</v>
      </c>
      <c r="B8">
        <v>15</v>
      </c>
      <c r="C8" t="s">
        <v>10</v>
      </c>
      <c r="D8">
        <v>1995</v>
      </c>
      <c r="E8" t="str">
        <f t="shared" si="0"/>
        <v>COL1995</v>
      </c>
      <c r="F8" s="2">
        <v>114.65030674846625</v>
      </c>
      <c r="G8" s="2">
        <v>3.8238400284886001</v>
      </c>
      <c r="H8" s="2">
        <v>1.69934038442632</v>
      </c>
      <c r="I8" s="3">
        <v>0.58369385378272698</v>
      </c>
      <c r="J8" s="2">
        <f t="shared" si="1"/>
        <v>1</v>
      </c>
      <c r="K8" s="2">
        <v>0.29180000305175802</v>
      </c>
      <c r="L8" s="3">
        <f t="shared" si="2"/>
        <v>0.82384002848860005</v>
      </c>
      <c r="M8" s="3">
        <f t="shared" si="3"/>
        <v>0.42483509610657999</v>
      </c>
      <c r="N8" s="3">
        <f t="shared" si="4"/>
        <v>0.41630614621727302</v>
      </c>
      <c r="O8" s="3">
        <f t="shared" si="5"/>
        <v>0.55499375693748432</v>
      </c>
      <c r="P8" s="3">
        <f t="shared" si="6"/>
        <v>0.40242661438834354</v>
      </c>
      <c r="Q8" s="3">
        <f t="shared" si="7"/>
        <v>0.63437103842179265</v>
      </c>
    </row>
    <row r="9" spans="1:17" x14ac:dyDescent="0.2">
      <c r="A9" t="s">
        <v>41</v>
      </c>
      <c r="B9">
        <v>189</v>
      </c>
      <c r="C9" t="s">
        <v>42</v>
      </c>
      <c r="D9">
        <v>1995</v>
      </c>
      <c r="E9" t="str">
        <f t="shared" si="0"/>
        <v>PRY1995</v>
      </c>
      <c r="F9" s="2">
        <v>94.299999999999983</v>
      </c>
      <c r="G9" s="2">
        <v>3.5928523905746901</v>
      </c>
      <c r="H9" s="2">
        <v>1.4836146068893701</v>
      </c>
      <c r="I9" s="3">
        <v>0.78807074875121996</v>
      </c>
      <c r="J9" s="2">
        <f t="shared" si="1"/>
        <v>1</v>
      </c>
      <c r="K9" s="2">
        <v>0.333800010681152</v>
      </c>
      <c r="L9" s="3">
        <f t="shared" si="2"/>
        <v>0.59285239057469008</v>
      </c>
      <c r="M9" s="3">
        <f t="shared" si="3"/>
        <v>0.37090365172234252</v>
      </c>
      <c r="N9" s="3">
        <f t="shared" si="4"/>
        <v>0.21192925124878004</v>
      </c>
      <c r="O9" s="3">
        <f t="shared" si="5"/>
        <v>0.39189509784860421</v>
      </c>
      <c r="P9" s="3">
        <f t="shared" si="6"/>
        <v>0.36168299358382228</v>
      </c>
      <c r="Q9" s="3">
        <f t="shared" si="7"/>
        <v>0.6014008593141702</v>
      </c>
    </row>
    <row r="10" spans="1:17" x14ac:dyDescent="0.2">
      <c r="A10" t="s">
        <v>23</v>
      </c>
      <c r="B10">
        <v>51</v>
      </c>
      <c r="C10" t="s">
        <v>24</v>
      </c>
      <c r="D10">
        <v>1995</v>
      </c>
      <c r="E10" t="str">
        <f t="shared" si="0"/>
        <v>VEN1995</v>
      </c>
      <c r="F10" s="2">
        <v>33.226600985221673</v>
      </c>
      <c r="G10" s="2">
        <v>3.93950170386693</v>
      </c>
      <c r="H10" s="2">
        <v>2.3113903591408</v>
      </c>
      <c r="I10" s="3">
        <v>0.70351397374713398</v>
      </c>
      <c r="J10" s="2">
        <f t="shared" si="1"/>
        <v>0.66453201970443343</v>
      </c>
      <c r="K10" s="2">
        <v>0.48520000457763701</v>
      </c>
      <c r="L10" s="3">
        <f t="shared" si="2"/>
        <v>0.93950170386692999</v>
      </c>
      <c r="M10" s="3">
        <f t="shared" si="3"/>
        <v>0.57784758978520001</v>
      </c>
      <c r="N10" s="3">
        <f t="shared" si="4"/>
        <v>0.29648602625286602</v>
      </c>
      <c r="O10" s="3">
        <f t="shared" si="5"/>
        <v>0.60461177330166527</v>
      </c>
      <c r="P10" s="3">
        <f t="shared" si="6"/>
        <v>0.54162499496760785</v>
      </c>
      <c r="Q10" s="3">
        <f t="shared" si="7"/>
        <v>0.599939290118782</v>
      </c>
    </row>
    <row r="11" spans="1:17" x14ac:dyDescent="0.2">
      <c r="A11" t="s">
        <v>27</v>
      </c>
      <c r="B11">
        <v>72</v>
      </c>
      <c r="C11" t="s">
        <v>28</v>
      </c>
      <c r="D11">
        <v>1995</v>
      </c>
      <c r="E11" t="str">
        <f t="shared" si="0"/>
        <v>CHL1995</v>
      </c>
      <c r="F11" s="2">
        <v>22.416666666666668</v>
      </c>
      <c r="G11" s="2">
        <v>3.6632213661201498</v>
      </c>
      <c r="H11" s="2">
        <v>2.3237293795735399</v>
      </c>
      <c r="I11" s="3">
        <v>0.105192995408037</v>
      </c>
      <c r="J11" s="2">
        <f t="shared" si="1"/>
        <v>0.44833333333333336</v>
      </c>
      <c r="K11" s="2">
        <v>0.81470001220703092</v>
      </c>
      <c r="L11" s="3">
        <f t="shared" si="2"/>
        <v>0.66322136612014981</v>
      </c>
      <c r="M11" s="3">
        <f t="shared" si="3"/>
        <v>0.58093234489338497</v>
      </c>
      <c r="N11" s="3">
        <f t="shared" si="4"/>
        <v>0.89480700459196294</v>
      </c>
      <c r="O11" s="3">
        <f t="shared" si="5"/>
        <v>0.7129869052018325</v>
      </c>
      <c r="P11" s="3">
        <f t="shared" si="6"/>
        <v>0.76214856843753642</v>
      </c>
      <c r="Q11" s="3">
        <f t="shared" si="7"/>
        <v>0.58454820860458456</v>
      </c>
    </row>
    <row r="12" spans="1:17" x14ac:dyDescent="0.2">
      <c r="A12" t="s">
        <v>39</v>
      </c>
      <c r="B12">
        <v>114</v>
      </c>
      <c r="C12" t="s">
        <v>40</v>
      </c>
      <c r="D12">
        <v>1995</v>
      </c>
      <c r="E12" t="str">
        <f t="shared" si="0"/>
        <v>DOM1995</v>
      </c>
      <c r="F12" s="2">
        <v>40.9</v>
      </c>
      <c r="G12" s="2">
        <v>3.8797243866903801</v>
      </c>
      <c r="H12" s="2">
        <v>2.0787711968921299</v>
      </c>
      <c r="I12" s="3">
        <v>0.76252582290605098</v>
      </c>
      <c r="J12" s="2">
        <f t="shared" si="1"/>
        <v>0.81799999999999995</v>
      </c>
      <c r="K12" s="2">
        <v>0.305599994659424</v>
      </c>
      <c r="L12" s="3">
        <f t="shared" si="2"/>
        <v>0.87972438669038011</v>
      </c>
      <c r="M12" s="3">
        <f t="shared" si="3"/>
        <v>0.51969279922303246</v>
      </c>
      <c r="N12" s="3">
        <f t="shared" si="4"/>
        <v>0.23747417709394902</v>
      </c>
      <c r="O12" s="3">
        <f t="shared" si="5"/>
        <v>0.54563045433578716</v>
      </c>
      <c r="P12" s="3">
        <f t="shared" si="6"/>
        <v>0.40834380603975817</v>
      </c>
      <c r="Q12" s="3">
        <f t="shared" si="7"/>
        <v>0.5779491615536112</v>
      </c>
    </row>
    <row r="13" spans="1:17" x14ac:dyDescent="0.2">
      <c r="A13" t="s">
        <v>15</v>
      </c>
      <c r="B13">
        <v>25</v>
      </c>
      <c r="C13" t="s">
        <v>16</v>
      </c>
      <c r="D13">
        <v>1995</v>
      </c>
      <c r="E13" t="str">
        <f t="shared" si="0"/>
        <v>BOL1995</v>
      </c>
      <c r="F13" s="2">
        <v>26.261538461538464</v>
      </c>
      <c r="G13" s="2">
        <v>3.7407227930184601</v>
      </c>
      <c r="H13" s="2">
        <v>2.6602769990915398</v>
      </c>
      <c r="I13" s="3">
        <v>0.70720615801088005</v>
      </c>
      <c r="J13" s="2">
        <f t="shared" si="1"/>
        <v>0.52523076923076928</v>
      </c>
      <c r="K13" s="2">
        <v>0.500099983215332</v>
      </c>
      <c r="L13" s="3">
        <f t="shared" si="2"/>
        <v>0.74072279301846011</v>
      </c>
      <c r="M13" s="3">
        <f t="shared" si="3"/>
        <v>0.66506924977288495</v>
      </c>
      <c r="N13" s="3">
        <f t="shared" si="4"/>
        <v>0.29279384198911995</v>
      </c>
      <c r="O13" s="3">
        <f t="shared" si="5"/>
        <v>0.56619529492682164</v>
      </c>
      <c r="P13" s="3">
        <f t="shared" si="6"/>
        <v>0.53212240837001357</v>
      </c>
      <c r="Q13" s="3">
        <f t="shared" si="7"/>
        <v>0.52866535906290646</v>
      </c>
    </row>
    <row r="14" spans="1:17" x14ac:dyDescent="0.2">
      <c r="A14" t="s">
        <v>11</v>
      </c>
      <c r="B14">
        <v>19</v>
      </c>
      <c r="C14" t="s">
        <v>12</v>
      </c>
      <c r="D14">
        <v>1995</v>
      </c>
      <c r="E14" t="str">
        <f t="shared" si="0"/>
        <v>BRA1995</v>
      </c>
      <c r="F14" s="2">
        <v>16.456140350877192</v>
      </c>
      <c r="G14" s="2">
        <v>3.9899842975223301</v>
      </c>
      <c r="H14" s="2">
        <v>2.4073281020857</v>
      </c>
      <c r="I14" s="3">
        <v>0.49177914519712401</v>
      </c>
      <c r="J14" s="2">
        <f t="shared" si="1"/>
        <v>0.32912280701754382</v>
      </c>
      <c r="K14" s="2">
        <v>0.76849998474121095</v>
      </c>
      <c r="L14" s="3">
        <f t="shared" si="2"/>
        <v>0.98998429752233008</v>
      </c>
      <c r="M14" s="3">
        <f t="shared" si="3"/>
        <v>0.60183202552142501</v>
      </c>
      <c r="N14" s="3">
        <f t="shared" si="4"/>
        <v>0.50822085480287593</v>
      </c>
      <c r="O14" s="3">
        <f t="shared" si="5"/>
        <v>0.70001239261554371</v>
      </c>
      <c r="P14" s="3">
        <f t="shared" si="6"/>
        <v>0.73345723327519508</v>
      </c>
      <c r="Q14" s="3">
        <f t="shared" si="7"/>
        <v>0.49132219921641407</v>
      </c>
    </row>
    <row r="15" spans="1:17" x14ac:dyDescent="0.2">
      <c r="A15" t="s">
        <v>25</v>
      </c>
      <c r="B15">
        <v>59</v>
      </c>
      <c r="C15" t="s">
        <v>26</v>
      </c>
      <c r="D15">
        <v>1995</v>
      </c>
      <c r="E15" t="str">
        <f t="shared" si="0"/>
        <v>NIC1995</v>
      </c>
      <c r="F15" s="2">
        <v>12.847826086956522</v>
      </c>
      <c r="G15" s="2">
        <v>3.9615528091702599</v>
      </c>
      <c r="H15" s="2">
        <v>1.6632869967785699</v>
      </c>
      <c r="I15" s="3">
        <v>0.56677167119568705</v>
      </c>
      <c r="J15" s="2">
        <f t="shared" si="1"/>
        <v>0.25695652173913042</v>
      </c>
      <c r="K15" s="2">
        <v>0.78059997558593808</v>
      </c>
      <c r="L15" s="3">
        <f t="shared" si="2"/>
        <v>0.96155280917025987</v>
      </c>
      <c r="M15" s="3">
        <f t="shared" si="3"/>
        <v>0.41582174919464249</v>
      </c>
      <c r="N15" s="3">
        <f t="shared" si="4"/>
        <v>0.43322832880431295</v>
      </c>
      <c r="O15" s="3">
        <f t="shared" si="5"/>
        <v>0.60353429572307171</v>
      </c>
      <c r="P15" s="3">
        <f t="shared" si="6"/>
        <v>0.68638098495420607</v>
      </c>
      <c r="Q15" s="3">
        <f t="shared" si="7"/>
        <v>0.41996436810961857</v>
      </c>
    </row>
    <row r="16" spans="1:17" x14ac:dyDescent="0.2">
      <c r="A16" t="s">
        <v>13</v>
      </c>
      <c r="B16">
        <v>22</v>
      </c>
      <c r="C16" t="s">
        <v>14</v>
      </c>
      <c r="D16">
        <v>1995</v>
      </c>
      <c r="E16" t="str">
        <f t="shared" si="0"/>
        <v>SLV1995</v>
      </c>
      <c r="F16" s="2">
        <v>16.821428571428569</v>
      </c>
      <c r="G16" s="2">
        <v>3.8621235877218898</v>
      </c>
      <c r="H16" s="2">
        <v>1.25188799244108</v>
      </c>
      <c r="I16" s="3">
        <v>0.69207473023391097</v>
      </c>
      <c r="J16" s="2">
        <f t="shared" si="1"/>
        <v>0.33642857142857141</v>
      </c>
      <c r="K16" s="2">
        <v>0.42479999542236302</v>
      </c>
      <c r="L16" s="3">
        <f t="shared" si="2"/>
        <v>0.86212358772188979</v>
      </c>
      <c r="M16" s="3">
        <f t="shared" si="3"/>
        <v>0.31297199811026999</v>
      </c>
      <c r="N16" s="3">
        <f t="shared" si="4"/>
        <v>0.30792526976608903</v>
      </c>
      <c r="O16" s="3">
        <f t="shared" si="5"/>
        <v>0.49434028519941631</v>
      </c>
      <c r="P16" s="3">
        <f t="shared" si="6"/>
        <v>0.45825293331281763</v>
      </c>
      <c r="Q16" s="3">
        <f t="shared" si="7"/>
        <v>0.39264408782940263</v>
      </c>
    </row>
    <row r="17" spans="1:17" x14ac:dyDescent="0.2">
      <c r="A17" t="s">
        <v>35</v>
      </c>
      <c r="B17">
        <v>92</v>
      </c>
      <c r="C17" t="s">
        <v>36</v>
      </c>
      <c r="D17">
        <v>1995</v>
      </c>
      <c r="E17" t="str">
        <f t="shared" si="0"/>
        <v>PAN1995</v>
      </c>
      <c r="F17" s="2">
        <v>8.6388888888888875</v>
      </c>
      <c r="G17" s="2">
        <v>3.4906354919866098</v>
      </c>
      <c r="H17" s="2">
        <v>2.1281667090524499</v>
      </c>
      <c r="I17" s="3">
        <v>0.42358218731679098</v>
      </c>
      <c r="J17" s="2">
        <f t="shared" si="1"/>
        <v>0.17277777777777775</v>
      </c>
      <c r="K17" s="2">
        <v>0.70160003662109405</v>
      </c>
      <c r="L17" s="3">
        <f t="shared" si="2"/>
        <v>0.49063549198660983</v>
      </c>
      <c r="M17" s="3">
        <f t="shared" si="3"/>
        <v>0.53204167726311247</v>
      </c>
      <c r="N17" s="3">
        <f t="shared" si="4"/>
        <v>0.57641781268320902</v>
      </c>
      <c r="O17" s="3">
        <f t="shared" si="5"/>
        <v>0.53303166064431051</v>
      </c>
      <c r="P17" s="3">
        <f t="shared" si="6"/>
        <v>0.61153498070695089</v>
      </c>
      <c r="Q17" s="3">
        <f t="shared" si="7"/>
        <v>0.32505331101209101</v>
      </c>
    </row>
    <row r="18" spans="1:17" x14ac:dyDescent="0.2">
      <c r="A18" t="s">
        <v>19</v>
      </c>
      <c r="B18">
        <v>30</v>
      </c>
      <c r="C18" t="s">
        <v>20</v>
      </c>
      <c r="D18">
        <v>1995</v>
      </c>
      <c r="E18" t="str">
        <f t="shared" si="0"/>
        <v>PER1995</v>
      </c>
      <c r="F18" s="2">
        <v>8.4749999999999996</v>
      </c>
      <c r="G18" s="2">
        <v>3.0298219283458998</v>
      </c>
      <c r="H18" s="2">
        <v>2.1064434416936102</v>
      </c>
      <c r="I18" s="3">
        <v>0.72176941197272804</v>
      </c>
      <c r="J18" s="2">
        <f t="shared" si="1"/>
        <v>0.16949999999999998</v>
      </c>
      <c r="K18" s="2">
        <v>0.66389999389648391</v>
      </c>
      <c r="L18" s="3">
        <f t="shared" si="2"/>
        <v>2.9821928345899806E-2</v>
      </c>
      <c r="M18" s="3">
        <f t="shared" si="3"/>
        <v>0.52661086042340255</v>
      </c>
      <c r="N18" s="3">
        <f t="shared" si="4"/>
        <v>0.27823058802727196</v>
      </c>
      <c r="O18" s="3">
        <f t="shared" si="5"/>
        <v>0.27822112559885809</v>
      </c>
      <c r="P18" s="3">
        <f t="shared" si="6"/>
        <v>0.42978018054227995</v>
      </c>
      <c r="Q18" s="3">
        <f t="shared" si="7"/>
        <v>0.26990320598673229</v>
      </c>
    </row>
    <row r="19" spans="1:17" x14ac:dyDescent="0.2">
      <c r="A19" t="s">
        <v>33</v>
      </c>
      <c r="B19">
        <v>78</v>
      </c>
      <c r="C19" t="s">
        <v>34</v>
      </c>
      <c r="D19">
        <v>1995</v>
      </c>
      <c r="E19" t="str">
        <f t="shared" si="0"/>
        <v>GTM1995</v>
      </c>
      <c r="F19" s="2">
        <v>8.6999999999999993</v>
      </c>
      <c r="G19" s="2">
        <v>3.7244523773422298</v>
      </c>
      <c r="H19" s="2">
        <v>1.66165396072732</v>
      </c>
      <c r="I19" s="3">
        <v>0.81477942917024804</v>
      </c>
      <c r="J19" s="2">
        <f t="shared" si="1"/>
        <v>0.17399999999999999</v>
      </c>
      <c r="K19" s="2">
        <v>0.333800010681152</v>
      </c>
      <c r="L19" s="3">
        <f t="shared" si="2"/>
        <v>0.72445237734222978</v>
      </c>
      <c r="M19" s="3">
        <f t="shared" si="3"/>
        <v>0.41541349018182999</v>
      </c>
      <c r="N19" s="3">
        <f t="shared" si="4"/>
        <v>0.18522057082975196</v>
      </c>
      <c r="O19" s="3">
        <f t="shared" si="5"/>
        <v>0.44169547945127058</v>
      </c>
      <c r="P19" s="3">
        <f t="shared" si="6"/>
        <v>0.38397650417525636</v>
      </c>
      <c r="Q19" s="3">
        <f t="shared" si="7"/>
        <v>0.2584800025659521</v>
      </c>
    </row>
    <row r="20" spans="1:17" x14ac:dyDescent="0.2">
      <c r="A20" t="s">
        <v>37</v>
      </c>
      <c r="B20">
        <v>102</v>
      </c>
      <c r="C20" t="s">
        <v>38</v>
      </c>
      <c r="D20">
        <v>2005</v>
      </c>
      <c r="E20" t="str">
        <f t="shared" si="0"/>
        <v>URY2005</v>
      </c>
      <c r="F20" s="2">
        <v>95.393939393939405</v>
      </c>
      <c r="G20" s="2">
        <v>3.9339268349958698</v>
      </c>
      <c r="H20" s="2">
        <v>2.8637349460345698</v>
      </c>
      <c r="I20" s="3">
        <v>2.8243124040314201E-2</v>
      </c>
      <c r="J20" s="2">
        <f t="shared" si="1"/>
        <v>1</v>
      </c>
      <c r="K20" s="2">
        <v>0.91749999999999998</v>
      </c>
      <c r="L20" s="3">
        <f t="shared" si="2"/>
        <v>0.93392683499586981</v>
      </c>
      <c r="M20" s="3">
        <f t="shared" si="3"/>
        <v>0.71593373650864245</v>
      </c>
      <c r="N20" s="3">
        <f t="shared" si="4"/>
        <v>0.97175687595968585</v>
      </c>
      <c r="O20" s="3">
        <f t="shared" si="5"/>
        <v>0.87387248248806604</v>
      </c>
      <c r="P20" s="3">
        <f t="shared" si="6"/>
        <v>0.89542057307323497</v>
      </c>
      <c r="Q20" s="3">
        <f t="shared" si="7"/>
        <v>0.94626665009036171</v>
      </c>
    </row>
    <row r="21" spans="1:17" x14ac:dyDescent="0.2">
      <c r="A21" t="s">
        <v>21</v>
      </c>
      <c r="B21">
        <v>37</v>
      </c>
      <c r="C21" t="s">
        <v>22</v>
      </c>
      <c r="D21">
        <v>2005</v>
      </c>
      <c r="E21" t="str">
        <f t="shared" si="0"/>
        <v>ARG2005</v>
      </c>
      <c r="F21" s="2">
        <v>46.867704280155635</v>
      </c>
      <c r="G21" s="2">
        <v>3.9552697185993702</v>
      </c>
      <c r="H21" s="2">
        <v>3.0227479051155401</v>
      </c>
      <c r="I21" s="3">
        <v>0.48081946358497302</v>
      </c>
      <c r="J21" s="2">
        <f t="shared" si="1"/>
        <v>0.93735408560311273</v>
      </c>
      <c r="K21" s="2">
        <v>0.70730003356933591</v>
      </c>
      <c r="L21" s="3">
        <f t="shared" si="2"/>
        <v>0.95526971859937015</v>
      </c>
      <c r="M21" s="3">
        <f t="shared" si="3"/>
        <v>0.75568697627888504</v>
      </c>
      <c r="N21" s="3">
        <f t="shared" si="4"/>
        <v>0.51918053641502704</v>
      </c>
      <c r="O21" s="3">
        <f t="shared" si="5"/>
        <v>0.74337907709776074</v>
      </c>
      <c r="P21" s="3">
        <f t="shared" si="6"/>
        <v>0.72511519511453359</v>
      </c>
      <c r="Q21" s="3">
        <f t="shared" si="7"/>
        <v>0.82443295098722624</v>
      </c>
    </row>
    <row r="22" spans="1:17" x14ac:dyDescent="0.2">
      <c r="A22" t="s">
        <v>9</v>
      </c>
      <c r="B22">
        <v>15</v>
      </c>
      <c r="C22" t="s">
        <v>10</v>
      </c>
      <c r="D22">
        <v>2005</v>
      </c>
      <c r="E22" t="str">
        <f t="shared" si="0"/>
        <v>COL2005</v>
      </c>
      <c r="F22" s="2">
        <v>69.578313253012055</v>
      </c>
      <c r="G22" s="2">
        <v>3.8238400284886001</v>
      </c>
      <c r="H22" s="2">
        <v>1.69934038442632</v>
      </c>
      <c r="I22" s="3">
        <v>0.58369385378272698</v>
      </c>
      <c r="J22" s="2">
        <f t="shared" si="1"/>
        <v>1</v>
      </c>
      <c r="K22" s="2">
        <v>0.448300018310547</v>
      </c>
      <c r="L22" s="3">
        <f t="shared" si="2"/>
        <v>0.82384002848860005</v>
      </c>
      <c r="M22" s="3">
        <f t="shared" si="3"/>
        <v>0.42483509610657999</v>
      </c>
      <c r="N22" s="3">
        <f t="shared" si="4"/>
        <v>0.41630614621727302</v>
      </c>
      <c r="O22" s="3">
        <f t="shared" si="5"/>
        <v>0.55499375693748432</v>
      </c>
      <c r="P22" s="3">
        <f t="shared" si="6"/>
        <v>0.49880227685658524</v>
      </c>
      <c r="Q22" s="3">
        <f t="shared" si="7"/>
        <v>0.70625935523473615</v>
      </c>
    </row>
    <row r="23" spans="1:17" x14ac:dyDescent="0.2">
      <c r="A23" t="s">
        <v>39</v>
      </c>
      <c r="B23">
        <v>114</v>
      </c>
      <c r="C23" t="s">
        <v>40</v>
      </c>
      <c r="D23">
        <v>2005</v>
      </c>
      <c r="E23" t="str">
        <f t="shared" si="0"/>
        <v>DOM2005</v>
      </c>
      <c r="F23" s="2">
        <v>47.706666666666663</v>
      </c>
      <c r="G23" s="2">
        <v>3.8797243866903801</v>
      </c>
      <c r="H23" s="2">
        <v>2.0787711968921299</v>
      </c>
      <c r="I23" s="3">
        <v>0.73587965548370204</v>
      </c>
      <c r="J23" s="2">
        <f t="shared" si="1"/>
        <v>0.95413333333333328</v>
      </c>
      <c r="K23" s="2">
        <v>0.47029998779296905</v>
      </c>
      <c r="L23" s="3">
        <f t="shared" si="2"/>
        <v>0.87972438669038011</v>
      </c>
      <c r="M23" s="3">
        <f t="shared" si="3"/>
        <v>0.51969279922303246</v>
      </c>
      <c r="N23" s="3">
        <f t="shared" si="4"/>
        <v>0.26412034451629796</v>
      </c>
      <c r="O23" s="3">
        <f t="shared" si="5"/>
        <v>0.55451251014323688</v>
      </c>
      <c r="P23" s="3">
        <f t="shared" si="6"/>
        <v>0.51067330726347238</v>
      </c>
      <c r="Q23" s="3">
        <f t="shared" si="7"/>
        <v>0.69803325486946133</v>
      </c>
    </row>
    <row r="24" spans="1:17" x14ac:dyDescent="0.2">
      <c r="A24" t="s">
        <v>7</v>
      </c>
      <c r="B24">
        <v>3</v>
      </c>
      <c r="C24" t="s">
        <v>8</v>
      </c>
      <c r="D24">
        <v>2005</v>
      </c>
      <c r="E24" t="str">
        <f t="shared" si="0"/>
        <v>MEX2005</v>
      </c>
      <c r="F24" s="2">
        <v>51.394000000000005</v>
      </c>
      <c r="G24" s="2">
        <v>3.6276340671849301</v>
      </c>
      <c r="H24" s="2">
        <v>1.8370246134850601</v>
      </c>
      <c r="I24" s="3">
        <v>0.53817701108753002</v>
      </c>
      <c r="J24" s="2">
        <f t="shared" si="1"/>
        <v>1</v>
      </c>
      <c r="K24" s="2">
        <v>0.43439998626708998</v>
      </c>
      <c r="L24" s="3">
        <f t="shared" si="2"/>
        <v>0.62763406718493009</v>
      </c>
      <c r="M24" s="3">
        <f t="shared" si="3"/>
        <v>0.45925615337126502</v>
      </c>
      <c r="N24" s="3">
        <f t="shared" si="4"/>
        <v>0.46182298891246998</v>
      </c>
      <c r="O24" s="3">
        <f t="shared" si="5"/>
        <v>0.51623773648955495</v>
      </c>
      <c r="P24" s="3">
        <f t="shared" si="6"/>
        <v>0.47355429006779814</v>
      </c>
      <c r="Q24" s="3">
        <f t="shared" si="7"/>
        <v>0.68815281011400231</v>
      </c>
    </row>
    <row r="25" spans="1:17" x14ac:dyDescent="0.2">
      <c r="A25" t="s">
        <v>25</v>
      </c>
      <c r="B25">
        <v>59</v>
      </c>
      <c r="C25" t="s">
        <v>26</v>
      </c>
      <c r="D25">
        <v>2005</v>
      </c>
      <c r="E25" t="str">
        <f t="shared" si="0"/>
        <v>NIC2005</v>
      </c>
      <c r="F25" s="2">
        <v>36.344444444444449</v>
      </c>
      <c r="G25" s="2">
        <v>3.8107026858031698</v>
      </c>
      <c r="H25" s="2">
        <v>1.6632869967785699</v>
      </c>
      <c r="I25" s="3">
        <v>0.62241395475056205</v>
      </c>
      <c r="J25" s="2">
        <f t="shared" si="1"/>
        <v>0.72688888888888892</v>
      </c>
      <c r="K25" s="2">
        <v>0.75050003051757797</v>
      </c>
      <c r="L25" s="3">
        <f t="shared" si="2"/>
        <v>0.81070268580316984</v>
      </c>
      <c r="M25" s="3">
        <f t="shared" si="3"/>
        <v>0.41582174919464249</v>
      </c>
      <c r="N25" s="3">
        <f t="shared" si="4"/>
        <v>0.37758604524943795</v>
      </c>
      <c r="O25" s="3">
        <f t="shared" si="5"/>
        <v>0.53470349341575008</v>
      </c>
      <c r="P25" s="3">
        <f t="shared" si="6"/>
        <v>0.63347848276510232</v>
      </c>
      <c r="Q25" s="3">
        <f t="shared" si="7"/>
        <v>0.67857827144121285</v>
      </c>
    </row>
    <row r="26" spans="1:17" x14ac:dyDescent="0.2">
      <c r="A26" t="s">
        <v>17</v>
      </c>
      <c r="B26">
        <v>27</v>
      </c>
      <c r="C26" t="s">
        <v>18</v>
      </c>
      <c r="D26">
        <v>2005</v>
      </c>
      <c r="E26" t="str">
        <f t="shared" si="0"/>
        <v>HND2005</v>
      </c>
      <c r="F26" s="2">
        <v>103.7890625</v>
      </c>
      <c r="G26" s="2">
        <v>3.6687246896924202</v>
      </c>
      <c r="H26" s="2">
        <v>0.54918903378024497</v>
      </c>
      <c r="I26" s="3">
        <v>0.77436854759684004</v>
      </c>
      <c r="J26" s="2">
        <f t="shared" si="1"/>
        <v>1</v>
      </c>
      <c r="K26" s="2">
        <v>0.60549999237060492</v>
      </c>
      <c r="L26" s="3">
        <f t="shared" si="2"/>
        <v>0.66872468969242016</v>
      </c>
      <c r="M26" s="3">
        <f t="shared" si="3"/>
        <v>0.13729725844506124</v>
      </c>
      <c r="N26" s="3">
        <f t="shared" si="4"/>
        <v>0.22563145240315996</v>
      </c>
      <c r="O26" s="3">
        <f t="shared" si="5"/>
        <v>0.34388446684688051</v>
      </c>
      <c r="P26" s="3">
        <f t="shared" si="6"/>
        <v>0.45631353481148867</v>
      </c>
      <c r="Q26" s="3">
        <f t="shared" si="7"/>
        <v>0.67550983324559288</v>
      </c>
    </row>
    <row r="27" spans="1:17" x14ac:dyDescent="0.2">
      <c r="A27" t="s">
        <v>41</v>
      </c>
      <c r="B27">
        <v>189</v>
      </c>
      <c r="C27" t="s">
        <v>42</v>
      </c>
      <c r="D27">
        <v>2005</v>
      </c>
      <c r="E27" t="str">
        <f t="shared" si="0"/>
        <v>PRY2005</v>
      </c>
      <c r="F27" s="2">
        <v>84.475000000000009</v>
      </c>
      <c r="G27" s="2">
        <v>3.5928523905746901</v>
      </c>
      <c r="H27" s="2">
        <v>1.4836146068893701</v>
      </c>
      <c r="I27" s="3">
        <v>0.68450599647259402</v>
      </c>
      <c r="J27" s="2">
        <f t="shared" si="1"/>
        <v>1</v>
      </c>
      <c r="K27" s="2">
        <v>0.47599998474121102</v>
      </c>
      <c r="L27" s="3">
        <f t="shared" si="2"/>
        <v>0.59285239057469008</v>
      </c>
      <c r="M27" s="3">
        <f t="shared" si="3"/>
        <v>0.37090365172234252</v>
      </c>
      <c r="N27" s="3">
        <f t="shared" si="4"/>
        <v>0.31549400352740598</v>
      </c>
      <c r="O27" s="3">
        <f t="shared" si="5"/>
        <v>0.42641668194147958</v>
      </c>
      <c r="P27" s="3">
        <f t="shared" si="6"/>
        <v>0.45052672961494983</v>
      </c>
      <c r="Q27" s="3">
        <f t="shared" si="7"/>
        <v>0.67121287950615927</v>
      </c>
    </row>
    <row r="28" spans="1:17" x14ac:dyDescent="0.2">
      <c r="A28" t="s">
        <v>27</v>
      </c>
      <c r="B28">
        <v>72</v>
      </c>
      <c r="C28" t="s">
        <v>28</v>
      </c>
      <c r="D28">
        <v>2005</v>
      </c>
      <c r="E28" t="str">
        <f t="shared" si="0"/>
        <v>CHL2005</v>
      </c>
      <c r="F28" s="2">
        <v>29.599999999999998</v>
      </c>
      <c r="G28" s="2">
        <v>3.6632213661201498</v>
      </c>
      <c r="H28" s="2">
        <v>2.3237293795735399</v>
      </c>
      <c r="I28" s="3">
        <v>0.105192995408037</v>
      </c>
      <c r="J28" s="2">
        <f t="shared" si="1"/>
        <v>0.59199999999999997</v>
      </c>
      <c r="K28" s="2">
        <v>0.63259998321533206</v>
      </c>
      <c r="L28" s="3">
        <f t="shared" si="2"/>
        <v>0.66322136612014981</v>
      </c>
      <c r="M28" s="3">
        <f t="shared" si="3"/>
        <v>0.58093234489338497</v>
      </c>
      <c r="N28" s="3">
        <f t="shared" si="4"/>
        <v>0.89480700459196294</v>
      </c>
      <c r="O28" s="3">
        <f t="shared" si="5"/>
        <v>0.7129869052018325</v>
      </c>
      <c r="P28" s="3">
        <f t="shared" si="6"/>
        <v>0.67159176905574924</v>
      </c>
      <c r="Q28" s="3">
        <f t="shared" si="7"/>
        <v>0.63054129704643735</v>
      </c>
    </row>
    <row r="29" spans="1:17" x14ac:dyDescent="0.2">
      <c r="A29" t="s">
        <v>15</v>
      </c>
      <c r="B29">
        <v>25</v>
      </c>
      <c r="C29" t="s">
        <v>16</v>
      </c>
      <c r="D29">
        <v>2005</v>
      </c>
      <c r="E29" t="str">
        <f t="shared" si="0"/>
        <v>BOL2005</v>
      </c>
      <c r="F29" s="2">
        <v>25.200000000000003</v>
      </c>
      <c r="G29" s="2">
        <v>3.8071134786114098</v>
      </c>
      <c r="H29" s="2">
        <v>2.8523877548916299</v>
      </c>
      <c r="I29" s="3">
        <v>0.56617195673083598</v>
      </c>
      <c r="J29" s="2">
        <f t="shared" si="1"/>
        <v>0.504</v>
      </c>
      <c r="K29" s="2">
        <v>0.63439998626708993</v>
      </c>
      <c r="L29" s="3">
        <f t="shared" si="2"/>
        <v>0.80711347861140981</v>
      </c>
      <c r="M29" s="3">
        <f t="shared" si="3"/>
        <v>0.71309693872290747</v>
      </c>
      <c r="N29" s="3">
        <f t="shared" si="4"/>
        <v>0.43382804326916402</v>
      </c>
      <c r="O29" s="3">
        <f t="shared" si="5"/>
        <v>0.65134615353449377</v>
      </c>
      <c r="P29" s="3">
        <f t="shared" si="6"/>
        <v>0.64281722974528666</v>
      </c>
      <c r="Q29" s="3">
        <f t="shared" si="7"/>
        <v>0.56919230826814982</v>
      </c>
    </row>
    <row r="30" spans="1:17" x14ac:dyDescent="0.2">
      <c r="A30" t="s">
        <v>19</v>
      </c>
      <c r="B30">
        <v>30</v>
      </c>
      <c r="C30" t="s">
        <v>20</v>
      </c>
      <c r="D30">
        <v>2005</v>
      </c>
      <c r="E30" t="str">
        <f t="shared" si="0"/>
        <v>PER2005</v>
      </c>
      <c r="F30" s="2">
        <v>21.833333333333332</v>
      </c>
      <c r="G30" s="2">
        <v>3.8759801772022802</v>
      </c>
      <c r="H30" s="2">
        <v>2.1693634616754398</v>
      </c>
      <c r="I30" s="3">
        <v>0.41077858334237499</v>
      </c>
      <c r="J30" s="2">
        <f t="shared" si="1"/>
        <v>0.43666666666666665</v>
      </c>
      <c r="K30" s="2">
        <v>0.78610000610351605</v>
      </c>
      <c r="L30" s="3">
        <f t="shared" si="2"/>
        <v>0.87598017720228016</v>
      </c>
      <c r="M30" s="3">
        <f t="shared" si="3"/>
        <v>0.54234086541885995</v>
      </c>
      <c r="N30" s="3">
        <f t="shared" si="4"/>
        <v>0.58922141665762506</v>
      </c>
      <c r="O30" s="3">
        <f t="shared" si="5"/>
        <v>0.66918081975958843</v>
      </c>
      <c r="P30" s="3">
        <f t="shared" si="6"/>
        <v>0.7252882506268582</v>
      </c>
      <c r="Q30" s="3">
        <f t="shared" si="7"/>
        <v>0.56276922692496967</v>
      </c>
    </row>
    <row r="31" spans="1:17" x14ac:dyDescent="0.2">
      <c r="A31" t="s">
        <v>29</v>
      </c>
      <c r="B31">
        <v>73</v>
      </c>
      <c r="C31" t="s">
        <v>30</v>
      </c>
      <c r="D31">
        <v>2005</v>
      </c>
      <c r="E31" t="str">
        <f t="shared" si="0"/>
        <v>CRI2005</v>
      </c>
      <c r="F31" s="2">
        <v>22.578947368421051</v>
      </c>
      <c r="G31" s="2">
        <v>3.9405296216849099</v>
      </c>
      <c r="H31" s="2">
        <v>2.27750812543476</v>
      </c>
      <c r="I31" s="3">
        <v>0.14260338442656001</v>
      </c>
      <c r="J31" s="2">
        <f t="shared" si="1"/>
        <v>0.45157894736842102</v>
      </c>
      <c r="K31" s="2">
        <v>0.58650001525878903</v>
      </c>
      <c r="L31" s="3">
        <f t="shared" si="2"/>
        <v>0.94052962168490994</v>
      </c>
      <c r="M31" s="3">
        <f t="shared" si="3"/>
        <v>0.56937703135869</v>
      </c>
      <c r="N31" s="3">
        <f t="shared" si="4"/>
        <v>0.85739661557344005</v>
      </c>
      <c r="O31" s="3">
        <f t="shared" si="5"/>
        <v>0.78910108953901348</v>
      </c>
      <c r="P31" s="3">
        <f t="shared" si="6"/>
        <v>0.68029978763436227</v>
      </c>
      <c r="Q31" s="3">
        <f t="shared" si="7"/>
        <v>0.55426443327610841</v>
      </c>
    </row>
    <row r="32" spans="1:17" x14ac:dyDescent="0.2">
      <c r="A32" t="s">
        <v>35</v>
      </c>
      <c r="B32">
        <v>92</v>
      </c>
      <c r="C32" t="s">
        <v>36</v>
      </c>
      <c r="D32">
        <v>2005</v>
      </c>
      <c r="E32" t="str">
        <f t="shared" si="0"/>
        <v>PAN2005</v>
      </c>
      <c r="F32" s="2">
        <v>18.371794871794872</v>
      </c>
      <c r="G32" s="2">
        <v>3.9293856894799202</v>
      </c>
      <c r="H32" s="2">
        <v>2.1702627161469499</v>
      </c>
      <c r="I32" s="3">
        <v>0.42358218731679098</v>
      </c>
      <c r="J32" s="2">
        <f t="shared" si="1"/>
        <v>0.36743589743589744</v>
      </c>
      <c r="K32" s="2">
        <v>0.80330001831054698</v>
      </c>
      <c r="L32" s="3">
        <f t="shared" si="2"/>
        <v>0.92938568947992017</v>
      </c>
      <c r="M32" s="3">
        <f t="shared" si="3"/>
        <v>0.54256567903673747</v>
      </c>
      <c r="N32" s="3">
        <f t="shared" si="4"/>
        <v>0.57641781268320902</v>
      </c>
      <c r="O32" s="3">
        <f t="shared" si="5"/>
        <v>0.68278972706662222</v>
      </c>
      <c r="P32" s="3">
        <f t="shared" si="6"/>
        <v>0.74059773173759524</v>
      </c>
      <c r="Q32" s="3">
        <f t="shared" si="7"/>
        <v>0.52165332568669909</v>
      </c>
    </row>
    <row r="33" spans="1:17" x14ac:dyDescent="0.2">
      <c r="A33" t="s">
        <v>11</v>
      </c>
      <c r="B33">
        <v>19</v>
      </c>
      <c r="C33" t="s">
        <v>12</v>
      </c>
      <c r="D33">
        <v>2005</v>
      </c>
      <c r="E33" t="str">
        <f t="shared" si="0"/>
        <v>BRA2005</v>
      </c>
      <c r="F33" s="2">
        <v>15.701754385964911</v>
      </c>
      <c r="G33" s="2">
        <v>3.9899842975223301</v>
      </c>
      <c r="H33" s="2">
        <v>2.7713182285295699</v>
      </c>
      <c r="I33" s="3">
        <v>0.38530898749827203</v>
      </c>
      <c r="J33" s="2">
        <f t="shared" si="1"/>
        <v>0.31403508771929822</v>
      </c>
      <c r="K33" s="2">
        <v>0.79120002746582008</v>
      </c>
      <c r="L33" s="3">
        <f t="shared" si="2"/>
        <v>0.98998429752233008</v>
      </c>
      <c r="M33" s="3">
        <f t="shared" si="3"/>
        <v>0.69282955713239247</v>
      </c>
      <c r="N33" s="3">
        <f t="shared" si="4"/>
        <v>0.61469101250172797</v>
      </c>
      <c r="O33" s="3">
        <f t="shared" si="5"/>
        <v>0.76583495571881688</v>
      </c>
      <c r="P33" s="3">
        <f t="shared" si="6"/>
        <v>0.77841418152485697</v>
      </c>
      <c r="Q33" s="3">
        <f t="shared" si="7"/>
        <v>0.49441820939069808</v>
      </c>
    </row>
    <row r="34" spans="1:17" x14ac:dyDescent="0.2">
      <c r="A34" t="s">
        <v>31</v>
      </c>
      <c r="B34">
        <v>75</v>
      </c>
      <c r="C34" t="s">
        <v>32</v>
      </c>
      <c r="D34">
        <v>2005</v>
      </c>
      <c r="E34" t="str">
        <f t="shared" ref="E34:E65" si="8">+CONCATENATE(C34,D34)</f>
        <v>ECU2005</v>
      </c>
      <c r="F34" s="2">
        <v>18.23</v>
      </c>
      <c r="G34" s="2">
        <v>3.9038305533259301</v>
      </c>
      <c r="H34" s="2">
        <v>2.0147100522064898</v>
      </c>
      <c r="I34" s="3">
        <v>0.54550931932271396</v>
      </c>
      <c r="J34" s="2">
        <f t="shared" ref="J34:J55" si="9">IF(F34&gt;=50,1,F34/50)</f>
        <v>0.36460000000000004</v>
      </c>
      <c r="K34" s="2">
        <v>0.69569999694824203</v>
      </c>
      <c r="L34" s="3">
        <f t="shared" ref="L34:L55" si="10">+(G34-3)/1</f>
        <v>0.9038305533259301</v>
      </c>
      <c r="M34" s="3">
        <f t="shared" ref="M34:M55" si="11">+H34/4</f>
        <v>0.50367751305162245</v>
      </c>
      <c r="N34" s="3">
        <f t="shared" ref="N34:N55" si="12">1-I34</f>
        <v>0.45449068067728604</v>
      </c>
      <c r="O34" s="3">
        <f t="shared" ref="O34:O65" si="13">+(L34+M34+N34)/3</f>
        <v>0.6206662490182796</v>
      </c>
      <c r="P34" s="3">
        <f t="shared" ref="P34:P65" si="14">+POWER((O34*K34),0.5)</f>
        <v>0.65711300972351316</v>
      </c>
      <c r="Q34" s="3">
        <f t="shared" ref="Q34:Q65" si="15">+POWER((P34*J34),0.5)</f>
        <v>0.48947257670393846</v>
      </c>
    </row>
    <row r="35" spans="1:17" x14ac:dyDescent="0.2">
      <c r="A35" t="s">
        <v>13</v>
      </c>
      <c r="B35">
        <v>22</v>
      </c>
      <c r="C35" t="s">
        <v>14</v>
      </c>
      <c r="D35">
        <v>2005</v>
      </c>
      <c r="E35" t="str">
        <f t="shared" si="8"/>
        <v>SLV2005</v>
      </c>
      <c r="F35" s="2">
        <v>23.738095238095237</v>
      </c>
      <c r="G35" s="2">
        <v>3.9079365350981798</v>
      </c>
      <c r="H35" s="2">
        <v>1.30632171007859</v>
      </c>
      <c r="I35" s="3">
        <v>0.69083476541307598</v>
      </c>
      <c r="J35" s="2">
        <f t="shared" si="9"/>
        <v>0.47476190476190472</v>
      </c>
      <c r="K35" s="2">
        <v>0.28579999923706101</v>
      </c>
      <c r="L35" s="3">
        <f t="shared" si="10"/>
        <v>0.90793653509817984</v>
      </c>
      <c r="M35" s="3">
        <f t="shared" si="11"/>
        <v>0.3265804275196475</v>
      </c>
      <c r="N35" s="3">
        <f t="shared" si="12"/>
        <v>0.30916523458692402</v>
      </c>
      <c r="O35" s="3">
        <f t="shared" si="13"/>
        <v>0.51456073240158384</v>
      </c>
      <c r="P35" s="3">
        <f t="shared" si="14"/>
        <v>0.38348592793972797</v>
      </c>
      <c r="Q35" s="3">
        <f t="shared" si="15"/>
        <v>0.42669017987065483</v>
      </c>
    </row>
    <row r="36" spans="1:17" x14ac:dyDescent="0.2">
      <c r="A36" t="s">
        <v>33</v>
      </c>
      <c r="B36">
        <v>78</v>
      </c>
      <c r="C36" t="s">
        <v>34</v>
      </c>
      <c r="D36">
        <v>2005</v>
      </c>
      <c r="E36" t="str">
        <f t="shared" si="8"/>
        <v>GTM2005</v>
      </c>
      <c r="F36" s="2">
        <v>5.8734177215189876</v>
      </c>
      <c r="G36" s="2">
        <v>3.7119820708726201</v>
      </c>
      <c r="H36" s="2">
        <v>1.83074714239183</v>
      </c>
      <c r="I36" s="3">
        <v>0.77242382448882096</v>
      </c>
      <c r="J36" s="2">
        <f t="shared" si="9"/>
        <v>0.11746835443037976</v>
      </c>
      <c r="K36" s="2">
        <v>0.49279998779296902</v>
      </c>
      <c r="L36" s="3">
        <f t="shared" si="10"/>
        <v>0.71198207087262011</v>
      </c>
      <c r="M36" s="3">
        <f t="shared" si="11"/>
        <v>0.4576867855979575</v>
      </c>
      <c r="N36" s="3">
        <f t="shared" si="12"/>
        <v>0.22757617551117904</v>
      </c>
      <c r="O36" s="3">
        <f t="shared" si="13"/>
        <v>0.4657483439939189</v>
      </c>
      <c r="P36" s="3">
        <f t="shared" si="14"/>
        <v>0.47908326858156797</v>
      </c>
      <c r="Q36" s="3">
        <f t="shared" si="15"/>
        <v>0.23722799833789526</v>
      </c>
    </row>
    <row r="37" spans="1:17" x14ac:dyDescent="0.2">
      <c r="A37" t="s">
        <v>23</v>
      </c>
      <c r="B37">
        <v>51</v>
      </c>
      <c r="C37" t="s">
        <v>24</v>
      </c>
      <c r="D37">
        <v>2005</v>
      </c>
      <c r="E37" t="str">
        <f t="shared" si="8"/>
        <v>VEN2005</v>
      </c>
      <c r="F37" s="2">
        <v>6.3592814371257491</v>
      </c>
      <c r="G37" s="2">
        <v>3.4505366712581602</v>
      </c>
      <c r="H37" s="2">
        <v>2.6332635646733902</v>
      </c>
      <c r="I37" s="3">
        <v>0.88548179862659504</v>
      </c>
      <c r="J37" s="2">
        <f t="shared" si="9"/>
        <v>0.12718562874251499</v>
      </c>
      <c r="K37" s="2">
        <v>0.23879999160766602</v>
      </c>
      <c r="L37" s="3">
        <f t="shared" si="10"/>
        <v>0.45053667125816022</v>
      </c>
      <c r="M37" s="3">
        <f t="shared" si="11"/>
        <v>0.65831589116834754</v>
      </c>
      <c r="N37" s="3">
        <f t="shared" si="12"/>
        <v>0.11451820137340496</v>
      </c>
      <c r="O37" s="3">
        <f t="shared" si="13"/>
        <v>0.40779025459997092</v>
      </c>
      <c r="P37" s="3">
        <f t="shared" si="14"/>
        <v>0.31205818267778374</v>
      </c>
      <c r="Q37" s="3">
        <f t="shared" si="15"/>
        <v>0.19922177634013941</v>
      </c>
    </row>
    <row r="38" spans="1:17" x14ac:dyDescent="0.2">
      <c r="A38" t="s">
        <v>37</v>
      </c>
      <c r="B38">
        <v>102</v>
      </c>
      <c r="C38" t="s">
        <v>38</v>
      </c>
      <c r="D38">
        <v>2015</v>
      </c>
      <c r="E38" t="str">
        <f t="shared" si="8"/>
        <v>URY2015</v>
      </c>
      <c r="F38" s="2">
        <v>102.62626262626264</v>
      </c>
      <c r="G38" s="2">
        <v>3.9339268349958698</v>
      </c>
      <c r="H38" s="2">
        <v>2.8637349460345698</v>
      </c>
      <c r="I38" s="3">
        <v>5.1091066548401003E-2</v>
      </c>
      <c r="J38" s="2">
        <f t="shared" si="9"/>
        <v>1</v>
      </c>
      <c r="K38" s="2">
        <v>0.9713999938964839</v>
      </c>
      <c r="L38" s="3">
        <f t="shared" si="10"/>
        <v>0.93392683499586981</v>
      </c>
      <c r="M38" s="3">
        <f t="shared" si="11"/>
        <v>0.71593373650864245</v>
      </c>
      <c r="N38" s="3">
        <f t="shared" si="12"/>
        <v>0.94890893345159899</v>
      </c>
      <c r="O38" s="3">
        <f t="shared" si="13"/>
        <v>0.86625650165203716</v>
      </c>
      <c r="P38" s="3">
        <f t="shared" si="14"/>
        <v>0.91732304038303669</v>
      </c>
      <c r="Q38" s="3">
        <f t="shared" si="15"/>
        <v>0.95776982641083275</v>
      </c>
    </row>
    <row r="39" spans="1:17" x14ac:dyDescent="0.2">
      <c r="A39" t="s">
        <v>21</v>
      </c>
      <c r="B39">
        <v>37</v>
      </c>
      <c r="C39" t="s">
        <v>22</v>
      </c>
      <c r="D39">
        <v>2015</v>
      </c>
      <c r="E39" t="str">
        <f t="shared" si="8"/>
        <v>ARG2015</v>
      </c>
      <c r="F39" s="2">
        <v>41.167315175097279</v>
      </c>
      <c r="G39" s="2">
        <v>3.91312640854987</v>
      </c>
      <c r="H39" s="2">
        <v>3.0227479051155401</v>
      </c>
      <c r="I39" s="3">
        <v>0.52662965374047899</v>
      </c>
      <c r="J39" s="2">
        <f t="shared" si="9"/>
        <v>0.8233463035019456</v>
      </c>
      <c r="K39" s="2">
        <v>0.81110000610351607</v>
      </c>
      <c r="L39" s="3">
        <f t="shared" si="10"/>
        <v>0.91312640854987004</v>
      </c>
      <c r="M39" s="3">
        <f t="shared" si="11"/>
        <v>0.75568697627888504</v>
      </c>
      <c r="N39" s="3">
        <f t="shared" si="12"/>
        <v>0.47337034625952101</v>
      </c>
      <c r="O39" s="3">
        <f t="shared" si="13"/>
        <v>0.71406124369609214</v>
      </c>
      <c r="P39" s="3">
        <f t="shared" si="14"/>
        <v>0.76103553078695652</v>
      </c>
      <c r="Q39" s="3">
        <f t="shared" si="15"/>
        <v>0.79157803854520981</v>
      </c>
    </row>
    <row r="40" spans="1:17" x14ac:dyDescent="0.2">
      <c r="A40" t="s">
        <v>39</v>
      </c>
      <c r="B40">
        <v>114</v>
      </c>
      <c r="C40" t="s">
        <v>40</v>
      </c>
      <c r="D40">
        <v>2015</v>
      </c>
      <c r="E40" t="str">
        <f t="shared" si="8"/>
        <v>DOM2015</v>
      </c>
      <c r="F40" s="2">
        <v>50.327868852459019</v>
      </c>
      <c r="G40" s="2">
        <v>3.8797243866903801</v>
      </c>
      <c r="H40" s="2">
        <v>2.0787711968921299</v>
      </c>
      <c r="I40" s="3">
        <v>0.72741929019431595</v>
      </c>
      <c r="J40" s="2">
        <f t="shared" si="9"/>
        <v>1</v>
      </c>
      <c r="K40" s="2">
        <v>0.58569999694824193</v>
      </c>
      <c r="L40" s="3">
        <f t="shared" si="10"/>
        <v>0.87972438669038011</v>
      </c>
      <c r="M40" s="3">
        <f t="shared" si="11"/>
        <v>0.51969279922303246</v>
      </c>
      <c r="N40" s="3">
        <f t="shared" si="12"/>
        <v>0.27258070980568405</v>
      </c>
      <c r="O40" s="3">
        <f t="shared" si="13"/>
        <v>0.55733263190636551</v>
      </c>
      <c r="P40" s="3">
        <f t="shared" si="14"/>
        <v>0.57134028459991681</v>
      </c>
      <c r="Q40" s="3">
        <f t="shared" si="15"/>
        <v>0.75587054751453098</v>
      </c>
    </row>
    <row r="41" spans="1:17" x14ac:dyDescent="0.2">
      <c r="A41" t="s">
        <v>25</v>
      </c>
      <c r="B41">
        <v>59</v>
      </c>
      <c r="C41" t="s">
        <v>26</v>
      </c>
      <c r="D41">
        <v>2015</v>
      </c>
      <c r="E41" t="str">
        <f t="shared" si="8"/>
        <v>NIC2015</v>
      </c>
      <c r="F41" s="2">
        <v>54.880434782608702</v>
      </c>
      <c r="G41" s="2">
        <v>3.4991431967567701</v>
      </c>
      <c r="H41" s="2">
        <v>1.6546836689683599</v>
      </c>
      <c r="I41" s="3">
        <v>0.69099700748043602</v>
      </c>
      <c r="J41" s="2">
        <f t="shared" si="9"/>
        <v>1</v>
      </c>
      <c r="K41" s="2">
        <v>0.71839996337890599</v>
      </c>
      <c r="L41" s="3">
        <f t="shared" si="10"/>
        <v>0.4991431967567701</v>
      </c>
      <c r="M41" s="3">
        <f t="shared" si="11"/>
        <v>0.41367091724208999</v>
      </c>
      <c r="N41" s="3">
        <f t="shared" si="12"/>
        <v>0.30900299251956398</v>
      </c>
      <c r="O41" s="3">
        <f t="shared" si="13"/>
        <v>0.40727236883947465</v>
      </c>
      <c r="P41" s="3">
        <f t="shared" si="14"/>
        <v>0.54091076422966378</v>
      </c>
      <c r="Q41" s="3">
        <f t="shared" si="15"/>
        <v>0.73546635832624174</v>
      </c>
    </row>
    <row r="42" spans="1:17" x14ac:dyDescent="0.2">
      <c r="A42" t="s">
        <v>41</v>
      </c>
      <c r="B42">
        <v>189</v>
      </c>
      <c r="C42" t="s">
        <v>42</v>
      </c>
      <c r="D42">
        <v>2015</v>
      </c>
      <c r="E42" t="str">
        <f t="shared" si="8"/>
        <v>PRY2015</v>
      </c>
      <c r="F42" s="2">
        <v>116.54999999999998</v>
      </c>
      <c r="G42" s="2">
        <v>3.6846338996285599</v>
      </c>
      <c r="H42" s="2">
        <v>1.77789124206439</v>
      </c>
      <c r="I42" s="3">
        <v>0.68572738382489595</v>
      </c>
      <c r="J42" s="2">
        <f t="shared" si="9"/>
        <v>1</v>
      </c>
      <c r="K42" s="2">
        <v>0.58055000305175808</v>
      </c>
      <c r="L42" s="3">
        <f t="shared" si="10"/>
        <v>0.68463389962855992</v>
      </c>
      <c r="M42" s="3">
        <f t="shared" si="11"/>
        <v>0.44447281051609749</v>
      </c>
      <c r="N42" s="3">
        <f t="shared" si="12"/>
        <v>0.31427261617510405</v>
      </c>
      <c r="O42" s="3">
        <f t="shared" si="13"/>
        <v>0.48112644210658723</v>
      </c>
      <c r="P42" s="3">
        <f t="shared" si="14"/>
        <v>0.52850539962545384</v>
      </c>
      <c r="Q42" s="3">
        <f t="shared" si="15"/>
        <v>0.72698376847454704</v>
      </c>
    </row>
    <row r="43" spans="1:17" x14ac:dyDescent="0.2">
      <c r="A43" t="s">
        <v>9</v>
      </c>
      <c r="B43">
        <v>15</v>
      </c>
      <c r="C43" t="s">
        <v>10</v>
      </c>
      <c r="D43">
        <v>2015</v>
      </c>
      <c r="E43" t="str">
        <f t="shared" si="8"/>
        <v>COL2015</v>
      </c>
      <c r="F43" s="2">
        <v>69.662650602409641</v>
      </c>
      <c r="G43" s="2">
        <v>3.60866486140895</v>
      </c>
      <c r="H43" s="2">
        <v>1.4307498647335</v>
      </c>
      <c r="I43" s="3">
        <v>0.59693563559493701</v>
      </c>
      <c r="J43" s="2">
        <f t="shared" si="9"/>
        <v>1</v>
      </c>
      <c r="K43" s="2">
        <v>0.52419998168945303</v>
      </c>
      <c r="L43" s="3">
        <f t="shared" si="10"/>
        <v>0.60866486140895004</v>
      </c>
      <c r="M43" s="3">
        <f t="shared" si="11"/>
        <v>0.35768746618337499</v>
      </c>
      <c r="N43" s="3">
        <f t="shared" si="12"/>
        <v>0.40306436440506299</v>
      </c>
      <c r="O43" s="3">
        <f t="shared" si="13"/>
        <v>0.45647223066579601</v>
      </c>
      <c r="P43" s="3">
        <f t="shared" si="14"/>
        <v>0.4891653452123873</v>
      </c>
      <c r="Q43" s="3">
        <f t="shared" si="15"/>
        <v>0.69940356391169989</v>
      </c>
    </row>
    <row r="44" spans="1:17" x14ac:dyDescent="0.2">
      <c r="A44" t="s">
        <v>17</v>
      </c>
      <c r="B44">
        <v>27</v>
      </c>
      <c r="C44" t="s">
        <v>18</v>
      </c>
      <c r="D44">
        <v>2015</v>
      </c>
      <c r="E44" t="str">
        <f t="shared" si="8"/>
        <v>HND2015</v>
      </c>
      <c r="F44" s="2">
        <v>73.40625</v>
      </c>
      <c r="G44" s="2">
        <v>3.6687246896924202</v>
      </c>
      <c r="H44" s="2">
        <v>1.0469763286301801</v>
      </c>
      <c r="I44" s="3">
        <v>0.74419371227134901</v>
      </c>
      <c r="J44" s="2">
        <f t="shared" si="9"/>
        <v>1</v>
      </c>
      <c r="K44" s="2">
        <v>0.53169998168945298</v>
      </c>
      <c r="L44" s="3">
        <f t="shared" si="10"/>
        <v>0.66872468969242016</v>
      </c>
      <c r="M44" s="3">
        <f t="shared" si="11"/>
        <v>0.26174408215754502</v>
      </c>
      <c r="N44" s="3">
        <f t="shared" si="12"/>
        <v>0.25580628772865099</v>
      </c>
      <c r="O44" s="3">
        <f t="shared" si="13"/>
        <v>0.39542501985953865</v>
      </c>
      <c r="P44" s="3">
        <f t="shared" si="14"/>
        <v>0.45852750824663541</v>
      </c>
      <c r="Q44" s="3">
        <f t="shared" si="15"/>
        <v>0.67714659287825951</v>
      </c>
    </row>
    <row r="45" spans="1:17" x14ac:dyDescent="0.2">
      <c r="A45" t="s">
        <v>27</v>
      </c>
      <c r="B45">
        <v>72</v>
      </c>
      <c r="C45" t="s">
        <v>28</v>
      </c>
      <c r="D45">
        <v>2015</v>
      </c>
      <c r="E45" t="str">
        <f t="shared" si="8"/>
        <v>CHL2015</v>
      </c>
      <c r="F45" s="2">
        <v>39.033333333333331</v>
      </c>
      <c r="G45" s="2">
        <v>3.6632213661201498</v>
      </c>
      <c r="H45" s="2">
        <v>2.5394439781276401</v>
      </c>
      <c r="I45" s="3">
        <v>9.8044055748052E-2</v>
      </c>
      <c r="J45" s="2">
        <f t="shared" si="9"/>
        <v>0.78066666666666662</v>
      </c>
      <c r="K45" s="2">
        <v>0.45740001678466796</v>
      </c>
      <c r="L45" s="3">
        <f t="shared" si="10"/>
        <v>0.66322136612014981</v>
      </c>
      <c r="M45" s="3">
        <f t="shared" si="11"/>
        <v>0.63486099453191003</v>
      </c>
      <c r="N45" s="3">
        <f t="shared" si="12"/>
        <v>0.90195594425194803</v>
      </c>
      <c r="O45" s="3">
        <f t="shared" si="13"/>
        <v>0.73334610163466929</v>
      </c>
      <c r="P45" s="3">
        <f t="shared" si="14"/>
        <v>0.57916536429302168</v>
      </c>
      <c r="Q45" s="3">
        <f t="shared" si="15"/>
        <v>0.67240991544698303</v>
      </c>
    </row>
    <row r="46" spans="1:17" x14ac:dyDescent="0.2">
      <c r="A46" t="s">
        <v>7</v>
      </c>
      <c r="B46">
        <v>3</v>
      </c>
      <c r="C46" t="s">
        <v>8</v>
      </c>
      <c r="D46">
        <v>2015</v>
      </c>
      <c r="E46" t="str">
        <f t="shared" si="8"/>
        <v>MEX2015</v>
      </c>
      <c r="F46" s="2">
        <v>53.970000000000006</v>
      </c>
      <c r="G46" s="2">
        <v>3.1355856185987201</v>
      </c>
      <c r="H46" s="2">
        <v>1.9784531454673799</v>
      </c>
      <c r="I46" s="3">
        <v>0.71330536579494497</v>
      </c>
      <c r="J46" s="2">
        <f t="shared" si="9"/>
        <v>1</v>
      </c>
      <c r="K46" s="2">
        <v>0.64580001831054701</v>
      </c>
      <c r="L46" s="3">
        <f t="shared" si="10"/>
        <v>0.13558561859872009</v>
      </c>
      <c r="M46" s="3">
        <f t="shared" si="11"/>
        <v>0.49461328636684498</v>
      </c>
      <c r="N46" s="3">
        <f t="shared" si="12"/>
        <v>0.28669463420505503</v>
      </c>
      <c r="O46" s="3">
        <f t="shared" si="13"/>
        <v>0.30563117972354004</v>
      </c>
      <c r="P46" s="3">
        <f t="shared" si="14"/>
        <v>0.44427088747940285</v>
      </c>
      <c r="Q46" s="3">
        <f t="shared" si="15"/>
        <v>0.66653648623267647</v>
      </c>
    </row>
    <row r="47" spans="1:17" x14ac:dyDescent="0.2">
      <c r="A47" t="s">
        <v>13</v>
      </c>
      <c r="B47">
        <v>22</v>
      </c>
      <c r="C47" t="s">
        <v>14</v>
      </c>
      <c r="D47">
        <v>2015</v>
      </c>
      <c r="E47" t="str">
        <f t="shared" si="8"/>
        <v>SLV2015</v>
      </c>
      <c r="F47" s="2">
        <v>31.595238095238098</v>
      </c>
      <c r="G47" s="2">
        <v>3.8480000840341</v>
      </c>
      <c r="H47" s="2">
        <v>1.8656335360157501</v>
      </c>
      <c r="I47" s="3">
        <v>0.51255348938567602</v>
      </c>
      <c r="J47" s="2">
        <f t="shared" si="9"/>
        <v>0.63190476190476197</v>
      </c>
      <c r="K47" s="2">
        <v>0.61229999542236302</v>
      </c>
      <c r="L47" s="3">
        <f t="shared" si="10"/>
        <v>0.84800008403409999</v>
      </c>
      <c r="M47" s="3">
        <f t="shared" si="11"/>
        <v>0.46640838400393753</v>
      </c>
      <c r="N47" s="3">
        <f t="shared" si="12"/>
        <v>0.48744651061432398</v>
      </c>
      <c r="O47" s="3">
        <f t="shared" si="13"/>
        <v>0.60061832621745381</v>
      </c>
      <c r="P47" s="3">
        <f t="shared" si="14"/>
        <v>0.60643103350136551</v>
      </c>
      <c r="Q47" s="3">
        <f t="shared" si="15"/>
        <v>0.6190368792215365</v>
      </c>
    </row>
    <row r="48" spans="1:17" x14ac:dyDescent="0.2">
      <c r="A48" t="s">
        <v>29</v>
      </c>
      <c r="B48">
        <v>73</v>
      </c>
      <c r="C48" t="s">
        <v>30</v>
      </c>
      <c r="D48">
        <v>2015</v>
      </c>
      <c r="E48" t="str">
        <f t="shared" si="8"/>
        <v>CRI2015</v>
      </c>
      <c r="F48" s="2">
        <v>30.105263157894733</v>
      </c>
      <c r="G48" s="2">
        <v>3.9026188516475702</v>
      </c>
      <c r="H48" s="2">
        <v>2.25143071037167</v>
      </c>
      <c r="I48" s="3">
        <v>9.6273135028524706E-2</v>
      </c>
      <c r="J48" s="2">
        <f t="shared" si="9"/>
        <v>0.6021052631578947</v>
      </c>
      <c r="K48" s="2">
        <v>0.44869998931884802</v>
      </c>
      <c r="L48" s="3">
        <f t="shared" si="10"/>
        <v>0.90261885164757016</v>
      </c>
      <c r="M48" s="3">
        <f t="shared" si="11"/>
        <v>0.56285767759291749</v>
      </c>
      <c r="N48" s="3">
        <f t="shared" si="12"/>
        <v>0.90372686497147525</v>
      </c>
      <c r="O48" s="3">
        <f t="shared" si="13"/>
        <v>0.7897344647373209</v>
      </c>
      <c r="P48" s="3">
        <f t="shared" si="14"/>
        <v>0.59527627694404395</v>
      </c>
      <c r="Q48" s="3">
        <f t="shared" si="15"/>
        <v>0.5986810330894452</v>
      </c>
    </row>
    <row r="49" spans="1:17" x14ac:dyDescent="0.2">
      <c r="A49" t="s">
        <v>35</v>
      </c>
      <c r="B49">
        <v>92</v>
      </c>
      <c r="C49" t="s">
        <v>36</v>
      </c>
      <c r="D49">
        <v>2015</v>
      </c>
      <c r="E49" t="str">
        <f t="shared" si="8"/>
        <v>PAN2015</v>
      </c>
      <c r="F49" s="2">
        <v>22.971830985915492</v>
      </c>
      <c r="G49" s="2">
        <v>3.9293856894799202</v>
      </c>
      <c r="H49" s="2">
        <v>2.1702627161469499</v>
      </c>
      <c r="I49" s="3">
        <v>0.42358218731679098</v>
      </c>
      <c r="J49" s="2">
        <f t="shared" si="9"/>
        <v>0.45943661971830985</v>
      </c>
      <c r="K49" s="2">
        <v>0.690400009155273</v>
      </c>
      <c r="L49" s="3">
        <f t="shared" si="10"/>
        <v>0.92938568947992017</v>
      </c>
      <c r="M49" s="3">
        <f t="shared" si="11"/>
        <v>0.54256567903673747</v>
      </c>
      <c r="N49" s="3">
        <f t="shared" si="12"/>
        <v>0.57641781268320902</v>
      </c>
      <c r="O49" s="3">
        <f t="shared" si="13"/>
        <v>0.68278972706662222</v>
      </c>
      <c r="P49" s="3">
        <f t="shared" si="14"/>
        <v>0.68658432389468549</v>
      </c>
      <c r="Q49" s="3">
        <f t="shared" si="15"/>
        <v>0.56164221789476931</v>
      </c>
    </row>
    <row r="50" spans="1:17" x14ac:dyDescent="0.2">
      <c r="A50" t="s">
        <v>11</v>
      </c>
      <c r="B50">
        <v>19</v>
      </c>
      <c r="C50" t="s">
        <v>12</v>
      </c>
      <c r="D50">
        <v>2015</v>
      </c>
      <c r="E50" t="str">
        <f t="shared" si="8"/>
        <v>BRA2015</v>
      </c>
      <c r="F50" s="2">
        <v>20.007797270955166</v>
      </c>
      <c r="G50" s="2">
        <v>3.9899842975223301</v>
      </c>
      <c r="H50" s="2">
        <v>2.8741923717701399</v>
      </c>
      <c r="I50" s="3">
        <v>0.35303494304619099</v>
      </c>
      <c r="J50" s="2">
        <f t="shared" si="9"/>
        <v>0.40015594541910332</v>
      </c>
      <c r="K50" s="2">
        <v>0.74720001220703092</v>
      </c>
      <c r="L50" s="3">
        <f t="shared" si="10"/>
        <v>0.98998429752233008</v>
      </c>
      <c r="M50" s="3">
        <f t="shared" si="11"/>
        <v>0.71854809294253497</v>
      </c>
      <c r="N50" s="3">
        <f t="shared" si="12"/>
        <v>0.64696505695380901</v>
      </c>
      <c r="O50" s="3">
        <f t="shared" si="13"/>
        <v>0.7851658158062248</v>
      </c>
      <c r="P50" s="3">
        <f t="shared" si="14"/>
        <v>0.76594771829084685</v>
      </c>
      <c r="Q50" s="3">
        <f t="shared" si="15"/>
        <v>0.55362309683960875</v>
      </c>
    </row>
    <row r="51" spans="1:17" x14ac:dyDescent="0.2">
      <c r="A51" t="s">
        <v>15</v>
      </c>
      <c r="B51">
        <v>25</v>
      </c>
      <c r="C51" t="s">
        <v>16</v>
      </c>
      <c r="D51">
        <v>2015</v>
      </c>
      <c r="E51" t="str">
        <f t="shared" si="8"/>
        <v>BOL2015</v>
      </c>
      <c r="F51" s="2">
        <v>9.0846153846153861</v>
      </c>
      <c r="G51" s="2">
        <v>3.8639530255320902</v>
      </c>
      <c r="H51" s="2">
        <v>3.3534972695323999</v>
      </c>
      <c r="I51" s="3">
        <v>0.46434385470168699</v>
      </c>
      <c r="J51" s="2">
        <f t="shared" si="9"/>
        <v>0.18169230769230771</v>
      </c>
      <c r="K51" s="2">
        <v>0.88365013122558589</v>
      </c>
      <c r="L51" s="3">
        <f t="shared" si="10"/>
        <v>0.86395302553209019</v>
      </c>
      <c r="M51" s="3">
        <f t="shared" si="11"/>
        <v>0.83837431738309998</v>
      </c>
      <c r="N51" s="3">
        <f t="shared" si="12"/>
        <v>0.53565614529831307</v>
      </c>
      <c r="O51" s="3">
        <f t="shared" si="13"/>
        <v>0.74599449607116775</v>
      </c>
      <c r="P51" s="3">
        <f t="shared" si="14"/>
        <v>0.81191017627989626</v>
      </c>
      <c r="Q51" s="3">
        <f t="shared" si="15"/>
        <v>0.38408050401857513</v>
      </c>
    </row>
    <row r="52" spans="1:17" x14ac:dyDescent="0.2">
      <c r="A52" t="s">
        <v>31</v>
      </c>
      <c r="B52">
        <v>75</v>
      </c>
      <c r="C52" t="s">
        <v>32</v>
      </c>
      <c r="D52">
        <v>2015</v>
      </c>
      <c r="E52" t="str">
        <f t="shared" si="8"/>
        <v>ECU2015</v>
      </c>
      <c r="F52" s="2">
        <v>6.5255474452554738</v>
      </c>
      <c r="G52" s="2">
        <v>3.3473314519341599</v>
      </c>
      <c r="H52" s="2">
        <v>2.30393505823467</v>
      </c>
      <c r="I52" s="3">
        <v>0.42698658476312401</v>
      </c>
      <c r="J52" s="2">
        <f t="shared" si="9"/>
        <v>0.13051094890510948</v>
      </c>
      <c r="K52" s="2">
        <v>0.904700012207031</v>
      </c>
      <c r="L52" s="3">
        <f t="shared" si="10"/>
        <v>0.34733145193415993</v>
      </c>
      <c r="M52" s="3">
        <f t="shared" si="11"/>
        <v>0.57598376455866751</v>
      </c>
      <c r="N52" s="3">
        <f t="shared" si="12"/>
        <v>0.57301341523687599</v>
      </c>
      <c r="O52" s="3">
        <f t="shared" si="13"/>
        <v>0.49877621057656779</v>
      </c>
      <c r="P52" s="3">
        <f t="shared" si="14"/>
        <v>0.67174611558028197</v>
      </c>
      <c r="Q52" s="3">
        <f t="shared" si="15"/>
        <v>0.2960915786842036</v>
      </c>
    </row>
    <row r="53" spans="1:17" x14ac:dyDescent="0.2">
      <c r="A53" t="s">
        <v>19</v>
      </c>
      <c r="B53">
        <v>30</v>
      </c>
      <c r="C53" t="s">
        <v>20</v>
      </c>
      <c r="D53">
        <v>2015</v>
      </c>
      <c r="E53" t="str">
        <f t="shared" si="8"/>
        <v>PER2015</v>
      </c>
      <c r="F53" s="2">
        <v>5.3615384615384603</v>
      </c>
      <c r="G53" s="2">
        <v>3.6854227870037302</v>
      </c>
      <c r="H53" s="2">
        <v>1.5797094689074</v>
      </c>
      <c r="I53" s="3">
        <v>0.42218229511426397</v>
      </c>
      <c r="J53" s="2">
        <f t="shared" si="9"/>
        <v>0.1072307692307692</v>
      </c>
      <c r="K53" s="2">
        <v>0.86180000305175797</v>
      </c>
      <c r="L53" s="3">
        <f t="shared" si="10"/>
        <v>0.68542278700373016</v>
      </c>
      <c r="M53" s="3">
        <f t="shared" si="11"/>
        <v>0.39492736722685001</v>
      </c>
      <c r="N53" s="3">
        <f t="shared" si="12"/>
        <v>0.57781770488573603</v>
      </c>
      <c r="O53" s="3">
        <f t="shared" si="13"/>
        <v>0.55272261970543879</v>
      </c>
      <c r="P53" s="3">
        <f t="shared" si="14"/>
        <v>0.69017125074065699</v>
      </c>
      <c r="Q53" s="3">
        <f t="shared" si="15"/>
        <v>0.27204336808288992</v>
      </c>
    </row>
    <row r="54" spans="1:17" x14ac:dyDescent="0.2">
      <c r="A54" t="s">
        <v>33</v>
      </c>
      <c r="B54">
        <v>78</v>
      </c>
      <c r="C54" t="s">
        <v>34</v>
      </c>
      <c r="D54">
        <v>2015</v>
      </c>
      <c r="E54" t="str">
        <f t="shared" si="8"/>
        <v>GTM2015</v>
      </c>
      <c r="F54" s="2">
        <v>6.4810126582278489</v>
      </c>
      <c r="G54" s="2">
        <v>3.7028121802355698</v>
      </c>
      <c r="H54" s="2">
        <v>1.5034056153739199</v>
      </c>
      <c r="I54" s="3">
        <v>0.76142394213618703</v>
      </c>
      <c r="J54" s="2">
        <f t="shared" si="9"/>
        <v>0.12962025316455697</v>
      </c>
      <c r="K54" s="2">
        <v>0.61360000610351595</v>
      </c>
      <c r="L54" s="3">
        <f t="shared" si="10"/>
        <v>0.70281218023556979</v>
      </c>
      <c r="M54" s="3">
        <f t="shared" si="11"/>
        <v>0.37585140384347998</v>
      </c>
      <c r="N54" s="3">
        <f t="shared" si="12"/>
        <v>0.23857605786381297</v>
      </c>
      <c r="O54" s="3">
        <f t="shared" si="13"/>
        <v>0.43907988064762088</v>
      </c>
      <c r="P54" s="3">
        <f t="shared" si="14"/>
        <v>0.51905627579802094</v>
      </c>
      <c r="Q54" s="3">
        <f t="shared" si="15"/>
        <v>0.25938428224468724</v>
      </c>
    </row>
    <row r="55" spans="1:17" x14ac:dyDescent="0.2">
      <c r="A55" t="s">
        <v>23</v>
      </c>
      <c r="B55">
        <v>51</v>
      </c>
      <c r="C55" t="s">
        <v>24</v>
      </c>
      <c r="D55">
        <v>2015</v>
      </c>
      <c r="E55" t="str">
        <f t="shared" si="8"/>
        <v>VEN2015</v>
      </c>
      <c r="F55" s="2">
        <v>7</v>
      </c>
      <c r="G55" s="2">
        <v>3.0643646417258799</v>
      </c>
      <c r="H55" s="2">
        <v>2.6332635646733902</v>
      </c>
      <c r="I55" s="3">
        <v>0.82642316919079395</v>
      </c>
      <c r="J55" s="2">
        <f t="shared" si="9"/>
        <v>0.14000000000000001</v>
      </c>
      <c r="K55" s="2">
        <v>0.66599998474121092</v>
      </c>
      <c r="L55" s="3">
        <f t="shared" si="10"/>
        <v>6.4364641725879856E-2</v>
      </c>
      <c r="M55" s="3">
        <f t="shared" si="11"/>
        <v>0.65831589116834754</v>
      </c>
      <c r="N55" s="3">
        <f t="shared" si="12"/>
        <v>0.17357683080920605</v>
      </c>
      <c r="O55" s="3">
        <f t="shared" si="13"/>
        <v>0.29875245456781113</v>
      </c>
      <c r="P55" s="3">
        <f t="shared" si="14"/>
        <v>0.44605955900928917</v>
      </c>
      <c r="Q55" s="3">
        <f t="shared" si="15"/>
        <v>0.24989665516229001</v>
      </c>
    </row>
  </sheetData>
  <sortState ref="A2:Q55">
    <sortCondition ref="D2:D55"/>
    <sortCondition descending="1" ref="Q2:Q55"/>
  </sortState>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7C020-DFB2-BB44-AF10-E811EDC51FA5}">
  <dimension ref="A1:B18"/>
  <sheetViews>
    <sheetView workbookViewId="0">
      <selection sqref="A1:B1"/>
    </sheetView>
  </sheetViews>
  <sheetFormatPr baseColWidth="10" defaultRowHeight="15" x14ac:dyDescent="0.2"/>
  <cols>
    <col min="1" max="1" width="16.6640625" style="10" bestFit="1" customWidth="1"/>
    <col min="2" max="16384" width="10.83203125" style="10"/>
  </cols>
  <sheetData>
    <row r="1" spans="1:2" x14ac:dyDescent="0.2">
      <c r="A1" s="12" t="s">
        <v>63</v>
      </c>
      <c r="B1" s="12" t="s">
        <v>64</v>
      </c>
    </row>
    <row r="2" spans="1:2" x14ac:dyDescent="0.2">
      <c r="A2" s="10" t="s">
        <v>0</v>
      </c>
      <c r="B2" s="10" t="s">
        <v>65</v>
      </c>
    </row>
    <row r="3" spans="1:2" x14ac:dyDescent="0.2">
      <c r="A3" s="10" t="s">
        <v>1</v>
      </c>
      <c r="B3" s="10" t="s">
        <v>71</v>
      </c>
    </row>
    <row r="4" spans="1:2" x14ac:dyDescent="0.2">
      <c r="A4" s="10" t="s">
        <v>2</v>
      </c>
      <c r="B4" s="10" t="s">
        <v>66</v>
      </c>
    </row>
    <row r="5" spans="1:2" x14ac:dyDescent="0.2">
      <c r="A5" s="10" t="s">
        <v>3</v>
      </c>
      <c r="B5" s="10" t="s">
        <v>67</v>
      </c>
    </row>
    <row r="6" spans="1:2" x14ac:dyDescent="0.2">
      <c r="A6" s="10" t="s">
        <v>56</v>
      </c>
      <c r="B6" s="10" t="s">
        <v>68</v>
      </c>
    </row>
    <row r="7" spans="1:2" x14ac:dyDescent="0.2">
      <c r="A7" s="11" t="s">
        <v>57</v>
      </c>
      <c r="B7" s="10" t="s">
        <v>69</v>
      </c>
    </row>
    <row r="8" spans="1:2" x14ac:dyDescent="0.2">
      <c r="A8" s="11" t="s">
        <v>5</v>
      </c>
      <c r="B8" s="10" t="s">
        <v>70</v>
      </c>
    </row>
    <row r="9" spans="1:2" x14ac:dyDescent="0.2">
      <c r="A9" s="11" t="s">
        <v>6</v>
      </c>
      <c r="B9" s="10" t="s">
        <v>72</v>
      </c>
    </row>
    <row r="10" spans="1:2" x14ac:dyDescent="0.2">
      <c r="A10" s="10" t="s">
        <v>54</v>
      </c>
      <c r="B10" s="10" t="s">
        <v>73</v>
      </c>
    </row>
    <row r="11" spans="1:2" x14ac:dyDescent="0.2">
      <c r="A11" s="11" t="s">
        <v>43</v>
      </c>
      <c r="B11" s="10" t="s">
        <v>75</v>
      </c>
    </row>
    <row r="12" spans="1:2" x14ac:dyDescent="0.2">
      <c r="A12" s="11" t="s">
        <v>4</v>
      </c>
      <c r="B12" s="10" t="s">
        <v>74</v>
      </c>
    </row>
    <row r="13" spans="1:2" x14ac:dyDescent="0.2">
      <c r="A13" s="11" t="s">
        <v>44</v>
      </c>
      <c r="B13" s="10" t="s">
        <v>76</v>
      </c>
    </row>
    <row r="14" spans="1:2" x14ac:dyDescent="0.2">
      <c r="A14" s="11" t="s">
        <v>45</v>
      </c>
      <c r="B14" s="10" t="s">
        <v>77</v>
      </c>
    </row>
    <row r="15" spans="1:2" x14ac:dyDescent="0.2">
      <c r="A15" s="10" t="s">
        <v>55</v>
      </c>
      <c r="B15" s="10" t="s">
        <v>78</v>
      </c>
    </row>
    <row r="16" spans="1:2" x14ac:dyDescent="0.2">
      <c r="A16" s="10" t="s">
        <v>58</v>
      </c>
      <c r="B16" s="10" t="s">
        <v>79</v>
      </c>
    </row>
    <row r="17" spans="1:2" x14ac:dyDescent="0.2">
      <c r="A17" s="10" t="s">
        <v>59</v>
      </c>
      <c r="B17" s="10" t="s">
        <v>80</v>
      </c>
    </row>
    <row r="18" spans="1:2" x14ac:dyDescent="0.2">
      <c r="A18" s="10" t="s">
        <v>46</v>
      </c>
      <c r="B18" s="10" t="s">
        <v>81</v>
      </c>
    </row>
  </sheetData>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3"/>
  <sheetViews>
    <sheetView workbookViewId="0"/>
  </sheetViews>
  <sheetFormatPr baseColWidth="10" defaultColWidth="11.5" defaultRowHeight="15" x14ac:dyDescent="0.2"/>
  <cols>
    <col min="1" max="1" width="15.83203125" style="1" bestFit="1" customWidth="1"/>
    <col min="2" max="2" width="5.33203125" style="1" bestFit="1" customWidth="1"/>
    <col min="3" max="3" width="16.6640625" style="1" bestFit="1" customWidth="1"/>
    <col min="4" max="4" width="5.33203125" style="1" bestFit="1" customWidth="1"/>
    <col min="5" max="5" width="11.5" style="1"/>
    <col min="6" max="6" width="18.33203125" style="1" bestFit="1" customWidth="1"/>
    <col min="7" max="7" width="5.33203125" style="1" bestFit="1" customWidth="1"/>
    <col min="8" max="8" width="16.6640625" style="1" bestFit="1" customWidth="1"/>
    <col min="9" max="9" width="5.33203125" style="1" bestFit="1" customWidth="1"/>
  </cols>
  <sheetData>
    <row r="1" spans="1:9" x14ac:dyDescent="0.2">
      <c r="A1" s="1" t="s">
        <v>61</v>
      </c>
      <c r="B1" s="1">
        <v>2005</v>
      </c>
      <c r="C1" s="1" t="s">
        <v>60</v>
      </c>
      <c r="D1" s="1">
        <v>2005</v>
      </c>
      <c r="F1" s="4" t="s">
        <v>62</v>
      </c>
      <c r="G1" s="4">
        <v>1995</v>
      </c>
      <c r="H1" s="1" t="s">
        <v>60</v>
      </c>
      <c r="I1" s="9">
        <v>1995</v>
      </c>
    </row>
    <row r="2" spans="1:9" x14ac:dyDescent="0.2">
      <c r="A2" s="1" t="s">
        <v>53</v>
      </c>
      <c r="B2" s="1" t="s">
        <v>51</v>
      </c>
      <c r="C2" s="1" t="s">
        <v>53</v>
      </c>
      <c r="D2" s="1" t="s">
        <v>52</v>
      </c>
      <c r="F2" s="1" t="s">
        <v>53</v>
      </c>
      <c r="G2" s="1" t="s">
        <v>51</v>
      </c>
      <c r="H2" s="1" t="s">
        <v>53</v>
      </c>
      <c r="I2" s="5" t="s">
        <v>52</v>
      </c>
    </row>
    <row r="3" spans="1:9" x14ac:dyDescent="0.2">
      <c r="A3" s="1" t="s">
        <v>37</v>
      </c>
      <c r="B3" s="5">
        <v>76</v>
      </c>
      <c r="C3" t="s">
        <v>37</v>
      </c>
      <c r="D3" s="3">
        <v>0.94626665009036171</v>
      </c>
      <c r="F3" s="4" t="s">
        <v>29</v>
      </c>
      <c r="G3" s="7">
        <v>11.5</v>
      </c>
      <c r="H3" t="s">
        <v>37</v>
      </c>
      <c r="I3" s="3">
        <v>0.96516250861545383</v>
      </c>
    </row>
    <row r="4" spans="1:9" x14ac:dyDescent="0.2">
      <c r="A4" s="1" t="s">
        <v>39</v>
      </c>
      <c r="B4" s="5">
        <v>74</v>
      </c>
      <c r="C4" t="s">
        <v>21</v>
      </c>
      <c r="D4" s="3">
        <v>0.82443295098722624</v>
      </c>
      <c r="F4" s="4" t="s">
        <v>27</v>
      </c>
      <c r="G4" s="7">
        <v>11.5</v>
      </c>
      <c r="H4" t="s">
        <v>21</v>
      </c>
      <c r="I4" s="3">
        <v>0.88419557106245461</v>
      </c>
    </row>
    <row r="5" spans="1:9" x14ac:dyDescent="0.2">
      <c r="A5" s="1" t="s">
        <v>25</v>
      </c>
      <c r="B5" s="5">
        <v>70</v>
      </c>
      <c r="C5" t="s">
        <v>9</v>
      </c>
      <c r="D5" s="3">
        <v>0.70625935523473615</v>
      </c>
      <c r="F5" s="4" t="s">
        <v>37</v>
      </c>
      <c r="G5" s="7">
        <v>11.5</v>
      </c>
      <c r="H5" t="s">
        <v>7</v>
      </c>
      <c r="I5" s="3">
        <v>0.72950441938045651</v>
      </c>
    </row>
    <row r="6" spans="1:9" x14ac:dyDescent="0.2">
      <c r="A6" s="1" t="s">
        <v>47</v>
      </c>
      <c r="B6" s="5">
        <v>68</v>
      </c>
      <c r="C6" t="s">
        <v>39</v>
      </c>
      <c r="D6" s="3">
        <v>0.69803325486946133</v>
      </c>
      <c r="F6" s="4" t="s">
        <v>23</v>
      </c>
      <c r="G6" s="7">
        <v>10.5</v>
      </c>
      <c r="H6" t="s">
        <v>17</v>
      </c>
      <c r="I6" s="3">
        <v>0.68377568941122935</v>
      </c>
    </row>
    <row r="7" spans="1:9" x14ac:dyDescent="0.2">
      <c r="A7" s="1" t="s">
        <v>48</v>
      </c>
      <c r="B7" s="5">
        <v>67</v>
      </c>
      <c r="C7" t="s">
        <v>7</v>
      </c>
      <c r="D7" s="3">
        <v>0.68815281011400231</v>
      </c>
      <c r="F7" s="4" t="s">
        <v>9</v>
      </c>
      <c r="G7" s="7">
        <v>10.5</v>
      </c>
      <c r="H7" t="s">
        <v>31</v>
      </c>
      <c r="I7" s="3">
        <v>0.66901360569618573</v>
      </c>
    </row>
    <row r="8" spans="1:9" x14ac:dyDescent="0.2">
      <c r="A8" s="1" t="s">
        <v>49</v>
      </c>
      <c r="B8" s="5">
        <v>67</v>
      </c>
      <c r="C8" t="s">
        <v>25</v>
      </c>
      <c r="D8" s="3">
        <v>0.67857827144121285</v>
      </c>
      <c r="F8" s="4" t="s">
        <v>21</v>
      </c>
      <c r="G8" s="7">
        <v>9</v>
      </c>
      <c r="H8" t="s">
        <v>29</v>
      </c>
      <c r="I8" s="3">
        <v>0.64653458412097176</v>
      </c>
    </row>
    <row r="9" spans="1:9" x14ac:dyDescent="0.2">
      <c r="A9" s="1" t="s">
        <v>13</v>
      </c>
      <c r="B9" s="5">
        <v>66</v>
      </c>
      <c r="C9" t="s">
        <v>17</v>
      </c>
      <c r="D9" s="3">
        <v>0.67550983324559288</v>
      </c>
      <c r="F9" s="4" t="s">
        <v>48</v>
      </c>
      <c r="G9" s="7">
        <v>8.5</v>
      </c>
      <c r="H9" t="s">
        <v>9</v>
      </c>
      <c r="I9" s="3">
        <v>0.63437103842179265</v>
      </c>
    </row>
    <row r="10" spans="1:9" x14ac:dyDescent="0.2">
      <c r="A10" s="1" t="s">
        <v>27</v>
      </c>
      <c r="B10" s="5">
        <v>65</v>
      </c>
      <c r="C10" t="s">
        <v>41</v>
      </c>
      <c r="D10" s="3">
        <v>0.67121287950615927</v>
      </c>
      <c r="F10" s="4" t="s">
        <v>41</v>
      </c>
      <c r="G10" s="7">
        <v>7.5</v>
      </c>
      <c r="H10" t="s">
        <v>41</v>
      </c>
      <c r="I10" s="3">
        <v>0.6014008593141702</v>
      </c>
    </row>
    <row r="11" spans="1:9" x14ac:dyDescent="0.2">
      <c r="A11" s="1" t="s">
        <v>41</v>
      </c>
      <c r="B11" s="5">
        <v>64</v>
      </c>
      <c r="C11" t="s">
        <v>27</v>
      </c>
      <c r="D11" s="3">
        <v>0.63054129704643735</v>
      </c>
      <c r="F11" s="4" t="s">
        <v>15</v>
      </c>
      <c r="G11" s="7">
        <v>5</v>
      </c>
      <c r="H11" t="s">
        <v>23</v>
      </c>
      <c r="I11" s="3">
        <v>0.599939290118782</v>
      </c>
    </row>
    <row r="12" spans="1:9" x14ac:dyDescent="0.2">
      <c r="A12" s="1" t="s">
        <v>21</v>
      </c>
      <c r="B12" s="5">
        <v>62</v>
      </c>
      <c r="C12" t="s">
        <v>15</v>
      </c>
      <c r="D12" s="3">
        <v>0.56919230826814982</v>
      </c>
      <c r="F12" s="4" t="s">
        <v>31</v>
      </c>
      <c r="G12" s="7">
        <v>5</v>
      </c>
      <c r="H12" t="s">
        <v>27</v>
      </c>
      <c r="I12" s="3">
        <v>0.58454820860458456</v>
      </c>
    </row>
    <row r="13" spans="1:9" x14ac:dyDescent="0.2">
      <c r="A13" s="1" t="s">
        <v>29</v>
      </c>
      <c r="B13" s="5">
        <v>61</v>
      </c>
      <c r="C13" t="s">
        <v>19</v>
      </c>
      <c r="D13" s="3">
        <v>0.56276922692496967</v>
      </c>
      <c r="F13" s="4" t="s">
        <v>11</v>
      </c>
      <c r="G13" s="7">
        <v>5</v>
      </c>
      <c r="H13" t="s">
        <v>39</v>
      </c>
      <c r="I13" s="3">
        <v>0.5779491615536112</v>
      </c>
    </row>
    <row r="14" spans="1:9" x14ac:dyDescent="0.2">
      <c r="A14" s="1" t="s">
        <v>9</v>
      </c>
      <c r="B14" s="5">
        <v>60</v>
      </c>
      <c r="C14" t="s">
        <v>29</v>
      </c>
      <c r="D14" s="3">
        <v>0.55426443327610841</v>
      </c>
      <c r="F14" s="4" t="s">
        <v>50</v>
      </c>
      <c r="G14" s="7">
        <v>4.5</v>
      </c>
      <c r="H14" t="s">
        <v>15</v>
      </c>
      <c r="I14" s="3">
        <v>0.52866535906290646</v>
      </c>
    </row>
    <row r="15" spans="1:9" x14ac:dyDescent="0.2">
      <c r="A15" s="1" t="s">
        <v>11</v>
      </c>
      <c r="B15" s="5">
        <v>59</v>
      </c>
      <c r="C15" t="s">
        <v>35</v>
      </c>
      <c r="D15" s="3">
        <v>0.52165332568669909</v>
      </c>
      <c r="F15" s="4"/>
      <c r="G15" s="4"/>
      <c r="H15" t="s">
        <v>11</v>
      </c>
      <c r="I15" s="3">
        <v>0.49132219921641407</v>
      </c>
    </row>
    <row r="16" spans="1:9" x14ac:dyDescent="0.2">
      <c r="A16" s="1" t="s">
        <v>15</v>
      </c>
      <c r="B16" s="5">
        <v>56</v>
      </c>
      <c r="C16" t="s">
        <v>11</v>
      </c>
      <c r="D16" s="3">
        <v>0.49441820939069808</v>
      </c>
      <c r="F16" s="4"/>
      <c r="G16" s="4"/>
      <c r="H16" t="s">
        <v>25</v>
      </c>
      <c r="I16" s="3">
        <v>0.41996436810961857</v>
      </c>
    </row>
    <row r="17" spans="1:9" x14ac:dyDescent="0.2">
      <c r="A17" s="1" t="s">
        <v>23</v>
      </c>
      <c r="B17" s="5">
        <v>55</v>
      </c>
      <c r="C17" t="s">
        <v>31</v>
      </c>
      <c r="D17" s="3">
        <v>0.48947257670393846</v>
      </c>
      <c r="F17" s="4"/>
      <c r="G17" s="4"/>
      <c r="H17" t="s">
        <v>13</v>
      </c>
      <c r="I17" s="3">
        <v>0.39264408782940263</v>
      </c>
    </row>
    <row r="18" spans="1:9" x14ac:dyDescent="0.2">
      <c r="A18" s="1" t="s">
        <v>50</v>
      </c>
      <c r="B18" s="5">
        <v>53</v>
      </c>
      <c r="C18" t="s">
        <v>13</v>
      </c>
      <c r="D18" s="3">
        <v>0.42669017987065483</v>
      </c>
      <c r="F18" s="4"/>
      <c r="G18" s="4"/>
      <c r="H18" t="s">
        <v>35</v>
      </c>
      <c r="I18" s="3">
        <v>0.32505331101209101</v>
      </c>
    </row>
    <row r="19" spans="1:9" x14ac:dyDescent="0.2">
      <c r="A19" s="1" t="s">
        <v>31</v>
      </c>
      <c r="B19" s="5">
        <v>53</v>
      </c>
      <c r="C19" t="s">
        <v>33</v>
      </c>
      <c r="D19" s="3">
        <v>0.23722799833789526</v>
      </c>
      <c r="F19" s="4"/>
      <c r="G19" s="4"/>
      <c r="H19" t="s">
        <v>19</v>
      </c>
      <c r="I19" s="3">
        <v>0.26990320598673229</v>
      </c>
    </row>
    <row r="20" spans="1:9" x14ac:dyDescent="0.2">
      <c r="A20" s="1" t="s">
        <v>33</v>
      </c>
      <c r="B20" s="5">
        <v>48</v>
      </c>
      <c r="C20" t="s">
        <v>23</v>
      </c>
      <c r="D20" s="3">
        <v>0.19922177634013941</v>
      </c>
      <c r="F20" s="4"/>
      <c r="G20" s="4"/>
      <c r="H20" t="s">
        <v>33</v>
      </c>
      <c r="I20" s="3">
        <v>0.2584800025659521</v>
      </c>
    </row>
    <row r="21" spans="1:9" x14ac:dyDescent="0.2">
      <c r="B21" s="5"/>
      <c r="D21" s="6"/>
    </row>
    <row r="22" spans="1:9" x14ac:dyDescent="0.2">
      <c r="B22" s="5"/>
      <c r="D22" s="6"/>
    </row>
    <row r="23" spans="1:9" x14ac:dyDescent="0.2">
      <c r="D23" s="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9"/>
  <sheetViews>
    <sheetView workbookViewId="0"/>
  </sheetViews>
  <sheetFormatPr baseColWidth="10" defaultColWidth="11.5" defaultRowHeight="15" x14ac:dyDescent="0.2"/>
  <cols>
    <col min="1" max="1" width="18.6640625" style="1" bestFit="1" customWidth="1"/>
    <col min="2" max="4" width="5.1640625" style="1" bestFit="1" customWidth="1"/>
    <col min="5" max="7" width="11.5" style="1"/>
    <col min="8" max="8" width="5.1640625" style="1" bestFit="1" customWidth="1"/>
    <col min="9" max="9" width="11.5" style="1"/>
    <col min="10" max="10" width="5.1640625" style="1" bestFit="1" customWidth="1"/>
    <col min="11" max="11" width="11.5" style="1"/>
    <col min="12" max="12" width="5.1640625" style="1" bestFit="1" customWidth="1"/>
    <col min="13" max="16384" width="11.5" style="1"/>
  </cols>
  <sheetData>
    <row r="1" spans="1:12" x14ac:dyDescent="0.2">
      <c r="A1" s="1" t="s">
        <v>53</v>
      </c>
      <c r="B1" s="1">
        <v>1995</v>
      </c>
      <c r="C1" s="1">
        <v>2005</v>
      </c>
      <c r="D1" s="1">
        <v>2015</v>
      </c>
      <c r="G1" s="1" t="s">
        <v>53</v>
      </c>
      <c r="H1" s="1">
        <v>1995</v>
      </c>
      <c r="I1" s="1" t="s">
        <v>53</v>
      </c>
      <c r="J1" s="1">
        <v>2005</v>
      </c>
      <c r="K1" s="1" t="s">
        <v>53</v>
      </c>
      <c r="L1" s="1">
        <v>2015</v>
      </c>
    </row>
    <row r="2" spans="1:12" x14ac:dyDescent="0.2">
      <c r="A2" t="s">
        <v>21</v>
      </c>
      <c r="B2" s="3">
        <v>0.88419557106245461</v>
      </c>
      <c r="C2" s="3">
        <v>0.82443295098722624</v>
      </c>
      <c r="D2" s="3">
        <v>0.79157803854520981</v>
      </c>
      <c r="G2" t="s">
        <v>37</v>
      </c>
      <c r="H2" s="2">
        <v>0.96516250861545383</v>
      </c>
      <c r="I2" t="s">
        <v>37</v>
      </c>
      <c r="J2" s="2">
        <v>0.94626665009036171</v>
      </c>
      <c r="K2" t="s">
        <v>37</v>
      </c>
      <c r="L2" s="2">
        <v>0.95776982641083275</v>
      </c>
    </row>
    <row r="3" spans="1:12" x14ac:dyDescent="0.2">
      <c r="A3" t="s">
        <v>15</v>
      </c>
      <c r="B3" s="2">
        <v>0.52866535906290646</v>
      </c>
      <c r="C3" s="2">
        <v>0.56919230826814982</v>
      </c>
      <c r="D3" s="2">
        <v>0.38408050401857513</v>
      </c>
      <c r="G3" t="s">
        <v>21</v>
      </c>
      <c r="H3" s="3">
        <v>0.88419557106245461</v>
      </c>
      <c r="I3" t="s">
        <v>21</v>
      </c>
      <c r="J3" s="3">
        <v>0.82443295098722624</v>
      </c>
      <c r="K3" t="s">
        <v>21</v>
      </c>
      <c r="L3" s="3">
        <v>0.79157803854520981</v>
      </c>
    </row>
    <row r="4" spans="1:12" x14ac:dyDescent="0.2">
      <c r="A4" t="s">
        <v>11</v>
      </c>
      <c r="B4" s="2">
        <v>0.49132219921641407</v>
      </c>
      <c r="C4" s="2">
        <v>0.49441820939069808</v>
      </c>
      <c r="D4" s="2">
        <v>0.55362309683960875</v>
      </c>
      <c r="G4" t="s">
        <v>7</v>
      </c>
      <c r="H4" s="2">
        <v>0.72950441938045651</v>
      </c>
      <c r="I4" t="s">
        <v>9</v>
      </c>
      <c r="J4" s="2">
        <v>0.70625935523473615</v>
      </c>
      <c r="K4" t="s">
        <v>39</v>
      </c>
      <c r="L4" s="2">
        <v>0.75587054751453098</v>
      </c>
    </row>
    <row r="5" spans="1:12" x14ac:dyDescent="0.2">
      <c r="A5" t="s">
        <v>27</v>
      </c>
      <c r="B5" s="2">
        <v>0.58454820860458456</v>
      </c>
      <c r="C5" s="2">
        <v>0.63054129704643735</v>
      </c>
      <c r="D5" s="2">
        <v>0.67240991544698303</v>
      </c>
      <c r="G5" t="s">
        <v>17</v>
      </c>
      <c r="H5" s="2">
        <v>0.68377568941122935</v>
      </c>
      <c r="I5" t="s">
        <v>39</v>
      </c>
      <c r="J5" s="2">
        <v>0.69803325486946133</v>
      </c>
      <c r="K5" t="s">
        <v>25</v>
      </c>
      <c r="L5" s="2">
        <v>0.73546635832624174</v>
      </c>
    </row>
    <row r="6" spans="1:12" x14ac:dyDescent="0.2">
      <c r="A6" t="s">
        <v>9</v>
      </c>
      <c r="B6" s="2">
        <v>0.63437103842179265</v>
      </c>
      <c r="C6" s="2">
        <v>0.70625935523473615</v>
      </c>
      <c r="D6" s="2">
        <v>0.69940356391169989</v>
      </c>
      <c r="G6" t="s">
        <v>31</v>
      </c>
      <c r="H6" s="2">
        <v>0.66901360569618573</v>
      </c>
      <c r="I6" t="s">
        <v>7</v>
      </c>
      <c r="J6" s="2">
        <v>0.68815281011400231</v>
      </c>
      <c r="K6" t="s">
        <v>41</v>
      </c>
      <c r="L6" s="2">
        <v>0.72698376847454704</v>
      </c>
    </row>
    <row r="7" spans="1:12" x14ac:dyDescent="0.2">
      <c r="A7" t="s">
        <v>29</v>
      </c>
      <c r="B7" s="2">
        <v>0.64653458412097176</v>
      </c>
      <c r="C7" s="2">
        <v>0.55426443327610841</v>
      </c>
      <c r="D7" s="2">
        <v>0.5986810330894452</v>
      </c>
      <c r="G7" t="s">
        <v>29</v>
      </c>
      <c r="H7" s="2">
        <v>0.64653458412097176</v>
      </c>
      <c r="I7" t="s">
        <v>25</v>
      </c>
      <c r="J7" s="2">
        <v>0.67857827144121285</v>
      </c>
      <c r="K7" t="s">
        <v>9</v>
      </c>
      <c r="L7" s="2">
        <v>0.69940356391169989</v>
      </c>
    </row>
    <row r="8" spans="1:12" x14ac:dyDescent="0.2">
      <c r="A8" t="s">
        <v>39</v>
      </c>
      <c r="B8" s="2">
        <v>0.5779491615536112</v>
      </c>
      <c r="C8" s="2">
        <v>0.69803325486946133</v>
      </c>
      <c r="D8" s="2">
        <v>0.75587054751453098</v>
      </c>
      <c r="G8" t="s">
        <v>9</v>
      </c>
      <c r="H8" s="2">
        <v>0.63437103842179265</v>
      </c>
      <c r="I8" t="s">
        <v>17</v>
      </c>
      <c r="J8" s="2">
        <v>0.67550983324559288</v>
      </c>
      <c r="K8" t="s">
        <v>17</v>
      </c>
      <c r="L8" s="2">
        <v>0.67714659287825951</v>
      </c>
    </row>
    <row r="9" spans="1:12" x14ac:dyDescent="0.2">
      <c r="A9" t="s">
        <v>31</v>
      </c>
      <c r="B9" s="2">
        <v>0.66901360569618573</v>
      </c>
      <c r="C9" s="2">
        <v>0.48947257670393846</v>
      </c>
      <c r="D9" s="2">
        <v>0.2960915786842036</v>
      </c>
      <c r="G9" t="s">
        <v>41</v>
      </c>
      <c r="H9" s="2">
        <v>0.6014008593141702</v>
      </c>
      <c r="I9" t="s">
        <v>41</v>
      </c>
      <c r="J9" s="2">
        <v>0.67121287950615927</v>
      </c>
      <c r="K9" t="s">
        <v>27</v>
      </c>
      <c r="L9" s="2">
        <v>0.67240991544698303</v>
      </c>
    </row>
    <row r="10" spans="1:12" x14ac:dyDescent="0.2">
      <c r="A10" t="s">
        <v>13</v>
      </c>
      <c r="B10" s="2">
        <v>0.39264408782940263</v>
      </c>
      <c r="C10" s="2">
        <v>0.42669017987065483</v>
      </c>
      <c r="D10" s="2">
        <v>0.6190368792215365</v>
      </c>
      <c r="G10" t="s">
        <v>23</v>
      </c>
      <c r="H10" s="2">
        <v>0.599939290118782</v>
      </c>
      <c r="I10" t="s">
        <v>27</v>
      </c>
      <c r="J10" s="2">
        <v>0.63054129704643735</v>
      </c>
      <c r="K10" t="s">
        <v>7</v>
      </c>
      <c r="L10" s="2">
        <v>0.66653648623267647</v>
      </c>
    </row>
    <row r="11" spans="1:12" x14ac:dyDescent="0.2">
      <c r="A11" t="s">
        <v>33</v>
      </c>
      <c r="B11" s="2">
        <v>0.2584800025659521</v>
      </c>
      <c r="C11" s="2">
        <v>0.23722799833789526</v>
      </c>
      <c r="D11" s="2">
        <v>0.25938428224468724</v>
      </c>
      <c r="G11" t="s">
        <v>27</v>
      </c>
      <c r="H11" s="2">
        <v>0.58454820860458456</v>
      </c>
      <c r="I11" t="s">
        <v>15</v>
      </c>
      <c r="J11" s="2">
        <v>0.56919230826814982</v>
      </c>
      <c r="K11" t="s">
        <v>13</v>
      </c>
      <c r="L11" s="2">
        <v>0.6190368792215365</v>
      </c>
    </row>
    <row r="12" spans="1:12" x14ac:dyDescent="0.2">
      <c r="A12" t="s">
        <v>17</v>
      </c>
      <c r="B12" s="2">
        <v>0.68377568941122935</v>
      </c>
      <c r="C12" s="2">
        <v>0.67550983324559288</v>
      </c>
      <c r="D12" s="2">
        <v>0.67714659287825951</v>
      </c>
      <c r="G12" t="s">
        <v>39</v>
      </c>
      <c r="H12" s="2">
        <v>0.5779491615536112</v>
      </c>
      <c r="I12" t="s">
        <v>19</v>
      </c>
      <c r="J12" s="2">
        <v>0.56276922692496967</v>
      </c>
      <c r="K12" t="s">
        <v>29</v>
      </c>
      <c r="L12" s="2">
        <v>0.5986810330894452</v>
      </c>
    </row>
    <row r="13" spans="1:12" x14ac:dyDescent="0.2">
      <c r="A13" t="s">
        <v>7</v>
      </c>
      <c r="B13" s="2">
        <v>0.72950441938045651</v>
      </c>
      <c r="C13" s="2">
        <v>0.68815281011400231</v>
      </c>
      <c r="D13" s="2">
        <v>0.66653648623267647</v>
      </c>
      <c r="G13" t="s">
        <v>15</v>
      </c>
      <c r="H13" s="2">
        <v>0.52866535906290646</v>
      </c>
      <c r="I13" t="s">
        <v>29</v>
      </c>
      <c r="J13" s="2">
        <v>0.55426443327610841</v>
      </c>
      <c r="K13" t="s">
        <v>35</v>
      </c>
      <c r="L13" s="2">
        <v>0.56164221789476931</v>
      </c>
    </row>
    <row r="14" spans="1:12" x14ac:dyDescent="0.2">
      <c r="A14" t="s">
        <v>25</v>
      </c>
      <c r="B14" s="2">
        <v>0.41996436810961857</v>
      </c>
      <c r="C14" s="2">
        <v>0.67857827144121285</v>
      </c>
      <c r="D14" s="2">
        <v>0.73546635832624174</v>
      </c>
      <c r="G14" t="s">
        <v>11</v>
      </c>
      <c r="H14" s="2">
        <v>0.49132219921641407</v>
      </c>
      <c r="I14" t="s">
        <v>35</v>
      </c>
      <c r="J14" s="2">
        <v>0.52165332568669909</v>
      </c>
      <c r="K14" t="s">
        <v>11</v>
      </c>
      <c r="L14" s="2">
        <v>0.55362309683960875</v>
      </c>
    </row>
    <row r="15" spans="1:12" x14ac:dyDescent="0.2">
      <c r="A15" t="s">
        <v>35</v>
      </c>
      <c r="B15" s="2">
        <v>0.32505331101209101</v>
      </c>
      <c r="C15" s="2">
        <v>0.52165332568669909</v>
      </c>
      <c r="D15" s="2">
        <v>0.56164221789476931</v>
      </c>
      <c r="G15" t="s">
        <v>25</v>
      </c>
      <c r="H15" s="2">
        <v>0.41996436810961857</v>
      </c>
      <c r="I15" t="s">
        <v>11</v>
      </c>
      <c r="J15" s="2">
        <v>0.49441820939069808</v>
      </c>
      <c r="K15" t="s">
        <v>15</v>
      </c>
      <c r="L15" s="2">
        <v>0.38408050401857513</v>
      </c>
    </row>
    <row r="16" spans="1:12" x14ac:dyDescent="0.2">
      <c r="A16" t="s">
        <v>41</v>
      </c>
      <c r="B16" s="2">
        <v>0.6014008593141702</v>
      </c>
      <c r="C16" s="2">
        <v>0.67121287950615927</v>
      </c>
      <c r="D16" s="2">
        <v>0.72698376847454704</v>
      </c>
      <c r="G16" t="s">
        <v>13</v>
      </c>
      <c r="H16" s="2">
        <v>0.39264408782940263</v>
      </c>
      <c r="I16" t="s">
        <v>31</v>
      </c>
      <c r="J16" s="2">
        <v>0.48947257670393846</v>
      </c>
      <c r="K16" t="s">
        <v>31</v>
      </c>
      <c r="L16" s="2">
        <v>0.2960915786842036</v>
      </c>
    </row>
    <row r="17" spans="1:12" x14ac:dyDescent="0.2">
      <c r="A17" t="s">
        <v>19</v>
      </c>
      <c r="B17" s="2">
        <v>0.26990320598673229</v>
      </c>
      <c r="C17" s="2">
        <v>0.56276922692496967</v>
      </c>
      <c r="D17" s="2">
        <v>0.27204336808288992</v>
      </c>
      <c r="G17" t="s">
        <v>35</v>
      </c>
      <c r="H17" s="2">
        <v>0.32505331101209101</v>
      </c>
      <c r="I17" t="s">
        <v>13</v>
      </c>
      <c r="J17" s="2">
        <v>0.42669017987065483</v>
      </c>
      <c r="K17" t="s">
        <v>19</v>
      </c>
      <c r="L17" s="2">
        <v>0.27204336808288992</v>
      </c>
    </row>
    <row r="18" spans="1:12" x14ac:dyDescent="0.2">
      <c r="A18" t="s">
        <v>37</v>
      </c>
      <c r="B18" s="2">
        <v>0.96516250861545383</v>
      </c>
      <c r="C18" s="2">
        <v>0.94626665009036171</v>
      </c>
      <c r="D18" s="2">
        <v>0.95776982641083275</v>
      </c>
      <c r="G18" t="s">
        <v>19</v>
      </c>
      <c r="H18" s="2">
        <v>0.26990320598673229</v>
      </c>
      <c r="I18" t="s">
        <v>33</v>
      </c>
      <c r="J18" s="2">
        <v>0.23722799833789526</v>
      </c>
      <c r="K18" t="s">
        <v>33</v>
      </c>
      <c r="L18" s="2">
        <v>0.25938428224468724</v>
      </c>
    </row>
    <row r="19" spans="1:12" x14ac:dyDescent="0.2">
      <c r="A19" t="s">
        <v>23</v>
      </c>
      <c r="B19" s="2">
        <v>0.599939290118782</v>
      </c>
      <c r="C19" s="2">
        <v>0.19922177634013941</v>
      </c>
      <c r="D19" s="2">
        <v>0.24989665516229001</v>
      </c>
      <c r="G19" t="s">
        <v>33</v>
      </c>
      <c r="H19" s="2">
        <v>0.2584800025659521</v>
      </c>
      <c r="I19" t="s">
        <v>23</v>
      </c>
      <c r="J19" s="2">
        <v>0.19922177634013941</v>
      </c>
      <c r="K19" t="s">
        <v>23</v>
      </c>
      <c r="L19" s="2">
        <v>0.24989665516229001</v>
      </c>
    </row>
  </sheetData>
  <sortState ref="K2:L19">
    <sortCondition descending="1" ref="L2:L19"/>
  </sortState>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87428-F325-F340-B59B-0F707DB22F84}">
  <dimension ref="A1:K257"/>
  <sheetViews>
    <sheetView tabSelected="1" workbookViewId="0"/>
  </sheetViews>
  <sheetFormatPr baseColWidth="10" defaultRowHeight="15" x14ac:dyDescent="0.2"/>
  <cols>
    <col min="9" max="9" width="16.5" bestFit="1" customWidth="1"/>
    <col min="10" max="10" width="14" bestFit="1" customWidth="1"/>
    <col min="11" max="11" width="12.1640625" bestFit="1" customWidth="1"/>
  </cols>
  <sheetData>
    <row r="1" spans="1:11" x14ac:dyDescent="0.2">
      <c r="A1" t="s">
        <v>56</v>
      </c>
      <c r="B1" t="s">
        <v>3</v>
      </c>
      <c r="C1" t="s">
        <v>322</v>
      </c>
      <c r="D1" t="s">
        <v>53</v>
      </c>
      <c r="E1" t="s">
        <v>321</v>
      </c>
      <c r="F1" t="s">
        <v>320</v>
      </c>
      <c r="G1" t="s">
        <v>319</v>
      </c>
      <c r="H1" t="s">
        <v>318</v>
      </c>
      <c r="I1" t="s">
        <v>317</v>
      </c>
      <c r="J1" s="14" t="s">
        <v>316</v>
      </c>
      <c r="K1" s="1" t="s">
        <v>315</v>
      </c>
    </row>
    <row r="2" spans="1:11" x14ac:dyDescent="0.2">
      <c r="A2" t="s">
        <v>314</v>
      </c>
      <c r="B2">
        <v>1995</v>
      </c>
      <c r="C2">
        <v>1</v>
      </c>
      <c r="D2" t="s">
        <v>21</v>
      </c>
      <c r="E2" t="s">
        <v>311</v>
      </c>
      <c r="F2">
        <v>1946</v>
      </c>
      <c r="G2">
        <f>1991-F2</f>
        <v>45</v>
      </c>
      <c r="H2">
        <v>124</v>
      </c>
      <c r="I2" s="17">
        <f>+(H2/257)*100</f>
        <v>48.249027237354085</v>
      </c>
      <c r="J2" s="14" t="s">
        <v>313</v>
      </c>
      <c r="K2" s="13">
        <f>G2*(I2/100)</f>
        <v>21.71206225680934</v>
      </c>
    </row>
    <row r="3" spans="1:11" x14ac:dyDescent="0.2">
      <c r="A3" t="s">
        <v>314</v>
      </c>
      <c r="B3">
        <v>1995</v>
      </c>
      <c r="C3">
        <v>1</v>
      </c>
      <c r="D3" t="s">
        <v>21</v>
      </c>
      <c r="E3" t="s">
        <v>309</v>
      </c>
      <c r="F3">
        <v>1891</v>
      </c>
      <c r="G3">
        <f>1991-F3</f>
        <v>100</v>
      </c>
      <c r="H3">
        <v>83</v>
      </c>
      <c r="I3" s="17">
        <f>+(H3/257)*100</f>
        <v>32.295719844357976</v>
      </c>
      <c r="J3" s="14" t="s">
        <v>313</v>
      </c>
      <c r="K3" s="13">
        <f>G3*(I3/100)</f>
        <v>32.295719844357976</v>
      </c>
    </row>
    <row r="4" spans="1:11" x14ac:dyDescent="0.2">
      <c r="A4" s="12" t="s">
        <v>312</v>
      </c>
      <c r="I4" s="17"/>
      <c r="J4" s="14"/>
      <c r="K4" s="13">
        <f>SUBTOTAL(9,K2:K3)</f>
        <v>54.007782101167315</v>
      </c>
    </row>
    <row r="5" spans="1:11" x14ac:dyDescent="0.2">
      <c r="A5" t="s">
        <v>310</v>
      </c>
      <c r="B5">
        <v>2005</v>
      </c>
      <c r="C5">
        <v>1</v>
      </c>
      <c r="D5" t="s">
        <v>21</v>
      </c>
      <c r="E5" t="s">
        <v>311</v>
      </c>
      <c r="F5">
        <v>1946</v>
      </c>
      <c r="G5">
        <f>2001-F5</f>
        <v>55</v>
      </c>
      <c r="H5">
        <v>129</v>
      </c>
      <c r="I5" s="17">
        <f>+(H5/257)*100</f>
        <v>50.194552529182879</v>
      </c>
      <c r="J5" s="14" t="s">
        <v>308</v>
      </c>
      <c r="K5" s="13">
        <f>G5*(I5/100)</f>
        <v>27.607003891050582</v>
      </c>
    </row>
    <row r="6" spans="1:11" x14ac:dyDescent="0.2">
      <c r="A6" t="s">
        <v>310</v>
      </c>
      <c r="B6">
        <v>2005</v>
      </c>
      <c r="C6">
        <v>1</v>
      </c>
      <c r="D6" t="s">
        <v>21</v>
      </c>
      <c r="E6" t="s">
        <v>309</v>
      </c>
      <c r="F6">
        <v>1891</v>
      </c>
      <c r="G6">
        <f>2001-F6</f>
        <v>110</v>
      </c>
      <c r="H6">
        <v>45</v>
      </c>
      <c r="I6" s="17">
        <f>+(H6/257)*100</f>
        <v>17.509727626459142</v>
      </c>
      <c r="J6" s="14" t="s">
        <v>308</v>
      </c>
      <c r="K6" s="13">
        <f>G6*(I6/100)</f>
        <v>19.260700389105057</v>
      </c>
    </row>
    <row r="7" spans="1:11" x14ac:dyDescent="0.2">
      <c r="A7" s="12" t="s">
        <v>307</v>
      </c>
      <c r="I7" s="17"/>
      <c r="J7" s="14"/>
      <c r="K7" s="13">
        <f>SUBTOTAL(9,K5:K6)</f>
        <v>46.867704280155635</v>
      </c>
    </row>
    <row r="8" spans="1:11" x14ac:dyDescent="0.2">
      <c r="A8" t="s">
        <v>302</v>
      </c>
      <c r="B8">
        <v>2015</v>
      </c>
      <c r="C8">
        <v>1</v>
      </c>
      <c r="D8" t="s">
        <v>21</v>
      </c>
      <c r="E8" t="s">
        <v>306</v>
      </c>
      <c r="F8">
        <v>1946</v>
      </c>
      <c r="G8">
        <f>2013-F8</f>
        <v>67</v>
      </c>
      <c r="H8">
        <v>70</v>
      </c>
      <c r="I8" s="17">
        <f>+(H8/257)*100</f>
        <v>27.237354085603112</v>
      </c>
      <c r="J8" s="14" t="s">
        <v>300</v>
      </c>
      <c r="K8" s="13">
        <f>G8*(I8/100)</f>
        <v>18.249027237354085</v>
      </c>
    </row>
    <row r="9" spans="1:11" x14ac:dyDescent="0.2">
      <c r="A9" t="s">
        <v>302</v>
      </c>
      <c r="B9">
        <v>2015</v>
      </c>
      <c r="C9">
        <v>1</v>
      </c>
      <c r="D9" t="s">
        <v>21</v>
      </c>
      <c r="E9" t="s">
        <v>305</v>
      </c>
      <c r="F9">
        <v>2005</v>
      </c>
      <c r="G9">
        <f>2013-F9</f>
        <v>8</v>
      </c>
      <c r="H9">
        <v>42</v>
      </c>
      <c r="I9" s="17">
        <f>+(H9/257)*100</f>
        <v>16.342412451361866</v>
      </c>
      <c r="J9" s="14" t="s">
        <v>300</v>
      </c>
      <c r="K9" s="13">
        <f>G9*(I9/100)</f>
        <v>1.3073929961089492</v>
      </c>
    </row>
    <row r="10" spans="1:11" x14ac:dyDescent="0.2">
      <c r="A10" t="s">
        <v>302</v>
      </c>
      <c r="B10">
        <v>2015</v>
      </c>
      <c r="C10">
        <v>1</v>
      </c>
      <c r="D10" t="s">
        <v>21</v>
      </c>
      <c r="E10" t="s">
        <v>304</v>
      </c>
      <c r="F10">
        <v>1891</v>
      </c>
      <c r="G10">
        <f>2013-F10</f>
        <v>122</v>
      </c>
      <c r="H10">
        <v>36</v>
      </c>
      <c r="I10" s="17">
        <f>+(H10/257)*100</f>
        <v>14.007782101167315</v>
      </c>
      <c r="J10" s="14" t="s">
        <v>300</v>
      </c>
      <c r="K10" s="13">
        <f>G10*(I10/100)</f>
        <v>17.089494163424124</v>
      </c>
    </row>
    <row r="11" spans="1:11" x14ac:dyDescent="0.2">
      <c r="A11" t="s">
        <v>302</v>
      </c>
      <c r="B11">
        <v>2015</v>
      </c>
      <c r="C11">
        <v>1</v>
      </c>
      <c r="D11" t="s">
        <v>21</v>
      </c>
      <c r="E11" t="s">
        <v>303</v>
      </c>
      <c r="F11">
        <v>2015</v>
      </c>
      <c r="G11">
        <v>1</v>
      </c>
      <c r="H11">
        <v>23</v>
      </c>
      <c r="I11" s="17">
        <f>+(H11/257)*100</f>
        <v>8.9494163424124515</v>
      </c>
      <c r="J11" s="14" t="s">
        <v>300</v>
      </c>
      <c r="K11" s="13">
        <f>G11*(I11/100)</f>
        <v>8.9494163424124515E-2</v>
      </c>
    </row>
    <row r="12" spans="1:11" x14ac:dyDescent="0.2">
      <c r="A12" t="s">
        <v>302</v>
      </c>
      <c r="B12">
        <v>2015</v>
      </c>
      <c r="C12">
        <v>1</v>
      </c>
      <c r="D12" t="s">
        <v>21</v>
      </c>
      <c r="E12" t="s">
        <v>301</v>
      </c>
      <c r="F12">
        <v>1946</v>
      </c>
      <c r="G12">
        <f>2013-F12</f>
        <v>67</v>
      </c>
      <c r="H12">
        <v>17</v>
      </c>
      <c r="I12" s="17">
        <f>+(H12/257)*100</f>
        <v>6.6147859922178993</v>
      </c>
      <c r="J12" s="14" t="s">
        <v>300</v>
      </c>
      <c r="K12" s="13">
        <f>G12*(I12/100)</f>
        <v>4.4319066147859925</v>
      </c>
    </row>
    <row r="13" spans="1:11" x14ac:dyDescent="0.2">
      <c r="A13" s="12" t="s">
        <v>299</v>
      </c>
      <c r="I13" s="17"/>
      <c r="J13" s="14"/>
      <c r="K13" s="13">
        <f>SUBTOTAL(9,K8:K12)</f>
        <v>41.167315175097279</v>
      </c>
    </row>
    <row r="14" spans="1:11" x14ac:dyDescent="0.2">
      <c r="A14" t="s">
        <v>296</v>
      </c>
      <c r="B14">
        <v>1995</v>
      </c>
      <c r="C14">
        <v>2</v>
      </c>
      <c r="D14" t="s">
        <v>15</v>
      </c>
      <c r="E14" t="s">
        <v>293</v>
      </c>
      <c r="F14">
        <v>1942</v>
      </c>
      <c r="G14">
        <f>J14-F14</f>
        <v>51</v>
      </c>
      <c r="H14">
        <v>52</v>
      </c>
      <c r="I14">
        <f>(+H14/130)*100</f>
        <v>40</v>
      </c>
      <c r="J14" s="14">
        <v>1993</v>
      </c>
      <c r="K14" s="13">
        <f>G14*(I14/100)</f>
        <v>20.400000000000002</v>
      </c>
    </row>
    <row r="15" spans="1:11" x14ac:dyDescent="0.2">
      <c r="A15" s="1" t="s">
        <v>296</v>
      </c>
      <c r="B15" s="1">
        <v>1995</v>
      </c>
      <c r="C15" s="1">
        <v>2</v>
      </c>
      <c r="D15" s="1" t="s">
        <v>15</v>
      </c>
      <c r="E15" s="1" t="s">
        <v>298</v>
      </c>
      <c r="F15" s="1">
        <f>+ (1971+1979)/2</f>
        <v>1975</v>
      </c>
      <c r="G15" s="1">
        <f>+J15-F15</f>
        <v>18</v>
      </c>
      <c r="H15" s="1">
        <v>35</v>
      </c>
      <c r="I15" s="13">
        <f>(+H15/130)*100</f>
        <v>26.923076923076923</v>
      </c>
      <c r="J15" s="5">
        <v>1993</v>
      </c>
      <c r="K15" s="13">
        <f>G15*(I15/100)</f>
        <v>4.8461538461538458</v>
      </c>
    </row>
    <row r="16" spans="1:11" x14ac:dyDescent="0.2">
      <c r="A16" t="s">
        <v>296</v>
      </c>
      <c r="B16">
        <v>1995</v>
      </c>
      <c r="C16">
        <v>2</v>
      </c>
      <c r="D16" t="s">
        <v>15</v>
      </c>
      <c r="E16" t="s">
        <v>297</v>
      </c>
      <c r="F16">
        <v>1989</v>
      </c>
      <c r="G16">
        <f>J16-F16</f>
        <v>4</v>
      </c>
      <c r="H16">
        <v>20</v>
      </c>
      <c r="I16" s="17">
        <f>(+H16/130)*100</f>
        <v>15.384615384615385</v>
      </c>
      <c r="J16" s="14">
        <v>1993</v>
      </c>
      <c r="K16" s="13">
        <f>G16*(I16/100)</f>
        <v>0.61538461538461542</v>
      </c>
    </row>
    <row r="17" spans="1:11" x14ac:dyDescent="0.2">
      <c r="A17" t="s">
        <v>296</v>
      </c>
      <c r="B17">
        <v>1995</v>
      </c>
      <c r="C17">
        <v>2</v>
      </c>
      <c r="D17" t="s">
        <v>15</v>
      </c>
      <c r="E17" t="s">
        <v>295</v>
      </c>
      <c r="F17">
        <v>1989</v>
      </c>
      <c r="G17">
        <f>J17-F17</f>
        <v>4</v>
      </c>
      <c r="H17">
        <v>13</v>
      </c>
      <c r="I17" s="17">
        <f>(+H17/130)*100</f>
        <v>10</v>
      </c>
      <c r="J17" s="14">
        <v>1993</v>
      </c>
      <c r="K17" s="13">
        <f>G17*(I17/100)</f>
        <v>0.4</v>
      </c>
    </row>
    <row r="18" spans="1:11" x14ac:dyDescent="0.2">
      <c r="A18" s="12" t="s">
        <v>294</v>
      </c>
      <c r="I18" s="17"/>
      <c r="J18" s="14"/>
      <c r="K18" s="13">
        <f>SUBTOTAL(9,K14:K17)</f>
        <v>26.261538461538464</v>
      </c>
    </row>
    <row r="19" spans="1:11" x14ac:dyDescent="0.2">
      <c r="A19" t="s">
        <v>291</v>
      </c>
      <c r="B19">
        <v>2005</v>
      </c>
      <c r="C19">
        <v>2</v>
      </c>
      <c r="D19" t="s">
        <v>15</v>
      </c>
      <c r="E19" t="s">
        <v>293</v>
      </c>
      <c r="F19">
        <v>1942</v>
      </c>
      <c r="G19">
        <f>J19-F19</f>
        <v>60</v>
      </c>
      <c r="H19">
        <v>36</v>
      </c>
      <c r="I19" s="17">
        <f>(+H19/130)*100</f>
        <v>27.692307692307693</v>
      </c>
      <c r="J19" s="14">
        <v>2002</v>
      </c>
      <c r="K19" s="13">
        <f>G19*(I19/100)</f>
        <v>16.615384615384617</v>
      </c>
    </row>
    <row r="20" spans="1:11" x14ac:dyDescent="0.2">
      <c r="A20" t="s">
        <v>291</v>
      </c>
      <c r="B20">
        <v>2005</v>
      </c>
      <c r="C20">
        <v>2</v>
      </c>
      <c r="D20" t="s">
        <v>15</v>
      </c>
      <c r="E20" t="s">
        <v>92</v>
      </c>
      <c r="F20">
        <v>1997</v>
      </c>
      <c r="G20">
        <f>J20-F20</f>
        <v>5</v>
      </c>
      <c r="H20">
        <v>27</v>
      </c>
      <c r="I20" s="17">
        <f>(+H20/130)*100</f>
        <v>20.76923076923077</v>
      </c>
      <c r="J20" s="14">
        <v>2002</v>
      </c>
      <c r="K20" s="13">
        <f>G20*(I20/100)</f>
        <v>1.0384615384615385</v>
      </c>
    </row>
    <row r="21" spans="1:11" x14ac:dyDescent="0.2">
      <c r="A21" t="s">
        <v>291</v>
      </c>
      <c r="B21">
        <v>2005</v>
      </c>
      <c r="C21">
        <v>2</v>
      </c>
      <c r="D21" t="s">
        <v>15</v>
      </c>
      <c r="E21" t="s">
        <v>292</v>
      </c>
      <c r="F21">
        <v>1971</v>
      </c>
      <c r="G21">
        <f>J21-F21</f>
        <v>31</v>
      </c>
      <c r="H21">
        <v>26</v>
      </c>
      <c r="I21">
        <f>(+H21/130)*100</f>
        <v>20</v>
      </c>
      <c r="J21" s="14">
        <v>2002</v>
      </c>
      <c r="K21" s="13">
        <f>G21*(I21/100)</f>
        <v>6.2</v>
      </c>
    </row>
    <row r="22" spans="1:11" x14ac:dyDescent="0.2">
      <c r="A22" t="s">
        <v>291</v>
      </c>
      <c r="B22">
        <v>2005</v>
      </c>
      <c r="C22">
        <v>2</v>
      </c>
      <c r="D22" t="s">
        <v>15</v>
      </c>
      <c r="E22" t="s">
        <v>290</v>
      </c>
      <c r="F22">
        <v>1995</v>
      </c>
      <c r="G22">
        <f>J22-F22</f>
        <v>7</v>
      </c>
      <c r="H22">
        <v>25</v>
      </c>
      <c r="I22" s="17">
        <f>(+H22/130)*100</f>
        <v>19.230769230769234</v>
      </c>
      <c r="J22" s="14">
        <v>2002</v>
      </c>
      <c r="K22" s="13">
        <f>G22*(I22/100)</f>
        <v>1.3461538461538465</v>
      </c>
    </row>
    <row r="23" spans="1:11" x14ac:dyDescent="0.2">
      <c r="A23" s="12" t="s">
        <v>289</v>
      </c>
      <c r="I23" s="17"/>
      <c r="J23" s="14"/>
      <c r="K23" s="13">
        <f>SUBTOTAL(9,K19:K22)</f>
        <v>25.200000000000003</v>
      </c>
    </row>
    <row r="24" spans="1:11" x14ac:dyDescent="0.2">
      <c r="A24" t="s">
        <v>288</v>
      </c>
      <c r="B24">
        <v>2015</v>
      </c>
      <c r="C24">
        <v>2</v>
      </c>
      <c r="D24" t="s">
        <v>15</v>
      </c>
      <c r="E24" t="s">
        <v>92</v>
      </c>
      <c r="F24">
        <v>1997</v>
      </c>
      <c r="G24">
        <f>J24-F24</f>
        <v>13</v>
      </c>
      <c r="H24">
        <v>88</v>
      </c>
      <c r="I24" s="17">
        <f>(+H24/130)*100</f>
        <v>67.692307692307693</v>
      </c>
      <c r="J24" s="14">
        <v>2010</v>
      </c>
      <c r="K24" s="13">
        <f>G24*(I24/100)</f>
        <v>8.8000000000000007</v>
      </c>
    </row>
    <row r="25" spans="1:11" x14ac:dyDescent="0.2">
      <c r="A25" t="s">
        <v>288</v>
      </c>
      <c r="B25">
        <v>2015</v>
      </c>
      <c r="C25">
        <v>2</v>
      </c>
      <c r="D25" t="s">
        <v>15</v>
      </c>
      <c r="E25" t="s">
        <v>287</v>
      </c>
      <c r="F25">
        <v>2009</v>
      </c>
      <c r="G25">
        <f>J25-F25</f>
        <v>1</v>
      </c>
      <c r="H25" s="18">
        <v>37</v>
      </c>
      <c r="I25" s="17">
        <f>(+H25/130)*100</f>
        <v>28.46153846153846</v>
      </c>
      <c r="J25" s="14">
        <v>2010</v>
      </c>
      <c r="K25" s="13">
        <f>G25*(I25/100)</f>
        <v>0.2846153846153846</v>
      </c>
    </row>
    <row r="26" spans="1:11" x14ac:dyDescent="0.2">
      <c r="A26" s="12" t="s">
        <v>286</v>
      </c>
      <c r="H26" s="18"/>
      <c r="I26" s="17"/>
      <c r="J26" s="14"/>
      <c r="K26" s="13">
        <f>SUBTOTAL(9,K24:K25)</f>
        <v>9.0846153846153861</v>
      </c>
    </row>
    <row r="27" spans="1:11" x14ac:dyDescent="0.2">
      <c r="A27" t="s">
        <v>282</v>
      </c>
      <c r="B27">
        <v>1995</v>
      </c>
      <c r="C27">
        <v>3</v>
      </c>
      <c r="D27" t="s">
        <v>267</v>
      </c>
      <c r="E27" t="s">
        <v>273</v>
      </c>
      <c r="F27">
        <v>1966</v>
      </c>
      <c r="G27">
        <f>J27-F27</f>
        <v>28</v>
      </c>
      <c r="H27">
        <v>107</v>
      </c>
      <c r="I27" s="17">
        <f>(+H27/513)*100</f>
        <v>20.857699805068226</v>
      </c>
      <c r="J27" s="14">
        <v>1994</v>
      </c>
      <c r="K27" s="13">
        <f>G27*(I27/100)</f>
        <v>5.8401559454191032</v>
      </c>
    </row>
    <row r="28" spans="1:11" x14ac:dyDescent="0.2">
      <c r="A28" t="s">
        <v>282</v>
      </c>
      <c r="B28">
        <v>1995</v>
      </c>
      <c r="C28">
        <v>3</v>
      </c>
      <c r="D28" t="s">
        <v>267</v>
      </c>
      <c r="E28" t="s">
        <v>280</v>
      </c>
      <c r="F28">
        <v>1985</v>
      </c>
      <c r="G28">
        <f>J28-F28</f>
        <v>9</v>
      </c>
      <c r="H28">
        <v>89</v>
      </c>
      <c r="I28" s="17">
        <f>(+H28/513)*100</f>
        <v>17.348927875243664</v>
      </c>
      <c r="J28" s="14">
        <v>1994</v>
      </c>
      <c r="K28" s="13">
        <f>G28*(I28/100)</f>
        <v>1.5614035087719298</v>
      </c>
    </row>
    <row r="29" spans="1:11" x14ac:dyDescent="0.2">
      <c r="A29" t="s">
        <v>282</v>
      </c>
      <c r="B29">
        <v>1995</v>
      </c>
      <c r="C29">
        <v>3</v>
      </c>
      <c r="D29" t="s">
        <v>267</v>
      </c>
      <c r="E29" t="s">
        <v>272</v>
      </c>
      <c r="F29">
        <v>1988</v>
      </c>
      <c r="G29">
        <f>J29-F29</f>
        <v>6</v>
      </c>
      <c r="H29">
        <v>62</v>
      </c>
      <c r="I29" s="17">
        <f>(+H29/513)*100</f>
        <v>12.085769980506821</v>
      </c>
      <c r="J29" s="14">
        <v>1994</v>
      </c>
      <c r="K29" s="13">
        <f>G29*(I29/100)</f>
        <v>0.72514619883040932</v>
      </c>
    </row>
    <row r="30" spans="1:11" x14ac:dyDescent="0.2">
      <c r="A30" t="s">
        <v>282</v>
      </c>
      <c r="B30">
        <v>1995</v>
      </c>
      <c r="C30">
        <v>3</v>
      </c>
      <c r="D30" t="s">
        <v>267</v>
      </c>
      <c r="E30" t="s">
        <v>285</v>
      </c>
      <c r="F30">
        <v>1965</v>
      </c>
      <c r="G30">
        <f>J30-F30</f>
        <v>29</v>
      </c>
      <c r="H30">
        <v>53</v>
      </c>
      <c r="I30" s="17">
        <f>(+H30/513)*100</f>
        <v>10.331384015594541</v>
      </c>
      <c r="J30" s="14">
        <v>1994</v>
      </c>
      <c r="K30" s="13">
        <f>G30*(I30/100)</f>
        <v>2.996101364522417</v>
      </c>
    </row>
    <row r="31" spans="1:11" x14ac:dyDescent="0.2">
      <c r="A31" t="s">
        <v>282</v>
      </c>
      <c r="B31">
        <v>1995</v>
      </c>
      <c r="C31">
        <v>3</v>
      </c>
      <c r="D31" t="s">
        <v>267</v>
      </c>
      <c r="E31" t="s">
        <v>274</v>
      </c>
      <c r="F31">
        <v>1980</v>
      </c>
      <c r="G31">
        <f>J31-F31</f>
        <v>14</v>
      </c>
      <c r="H31">
        <v>49</v>
      </c>
      <c r="I31" s="17">
        <f>(+H31/513)*100</f>
        <v>9.5516569200779724</v>
      </c>
      <c r="J31" s="14">
        <v>1994</v>
      </c>
      <c r="K31" s="13">
        <f>G31*(I31/100)</f>
        <v>1.337231968810916</v>
      </c>
    </row>
    <row r="32" spans="1:11" x14ac:dyDescent="0.2">
      <c r="A32" t="s">
        <v>282</v>
      </c>
      <c r="B32">
        <v>1995</v>
      </c>
      <c r="C32">
        <v>3</v>
      </c>
      <c r="D32" t="s">
        <v>267</v>
      </c>
      <c r="E32" t="s">
        <v>284</v>
      </c>
      <c r="F32">
        <v>1993</v>
      </c>
      <c r="G32">
        <f>J32-F32</f>
        <v>1</v>
      </c>
      <c r="H32">
        <v>36</v>
      </c>
      <c r="I32" s="17">
        <f>(+H32/513)*100</f>
        <v>7.0175438596491224</v>
      </c>
      <c r="J32" s="14">
        <v>1994</v>
      </c>
      <c r="K32" s="13">
        <f>G32*(I32/100)</f>
        <v>7.0175438596491224E-2</v>
      </c>
    </row>
    <row r="33" spans="1:11" x14ac:dyDescent="0.2">
      <c r="A33" t="s">
        <v>282</v>
      </c>
      <c r="B33">
        <v>1995</v>
      </c>
      <c r="C33">
        <v>3</v>
      </c>
      <c r="D33" t="s">
        <v>267</v>
      </c>
      <c r="E33" t="s">
        <v>283</v>
      </c>
      <c r="F33">
        <v>1979</v>
      </c>
      <c r="G33">
        <f>J33-F33</f>
        <v>15</v>
      </c>
      <c r="H33">
        <v>33</v>
      </c>
      <c r="I33" s="17">
        <f>(+H33/513)*100</f>
        <v>6.4327485380116958</v>
      </c>
      <c r="J33" s="14">
        <v>1994</v>
      </c>
      <c r="K33" s="13">
        <f>G33*(I33/100)</f>
        <v>0.96491228070175428</v>
      </c>
    </row>
    <row r="34" spans="1:11" x14ac:dyDescent="0.2">
      <c r="A34" t="s">
        <v>282</v>
      </c>
      <c r="B34">
        <v>1995</v>
      </c>
      <c r="C34">
        <v>3</v>
      </c>
      <c r="D34" t="s">
        <v>267</v>
      </c>
      <c r="E34" t="s">
        <v>278</v>
      </c>
      <c r="F34">
        <v>1945</v>
      </c>
      <c r="G34">
        <f>J34-F34</f>
        <v>49</v>
      </c>
      <c r="H34">
        <v>31</v>
      </c>
      <c r="I34" s="17">
        <f>(+H34/513)*100</f>
        <v>6.0428849902534107</v>
      </c>
      <c r="J34" s="14">
        <v>1994</v>
      </c>
      <c r="K34" s="13">
        <f>G34*(I34/100)</f>
        <v>2.9610136452241713</v>
      </c>
    </row>
    <row r="35" spans="1:11" x14ac:dyDescent="0.2">
      <c r="A35" s="12" t="s">
        <v>281</v>
      </c>
      <c r="I35" s="17"/>
      <c r="J35" s="14"/>
      <c r="K35" s="13">
        <f>SUBTOTAL(9,K27:K34)</f>
        <v>16.456140350877192</v>
      </c>
    </row>
    <row r="36" spans="1:11" x14ac:dyDescent="0.2">
      <c r="A36" t="s">
        <v>277</v>
      </c>
      <c r="B36">
        <v>2005</v>
      </c>
      <c r="C36">
        <v>3</v>
      </c>
      <c r="D36" t="s">
        <v>267</v>
      </c>
      <c r="E36" t="s">
        <v>274</v>
      </c>
      <c r="F36">
        <v>1980</v>
      </c>
      <c r="G36">
        <f>J36-F36</f>
        <v>22</v>
      </c>
      <c r="H36">
        <v>91</v>
      </c>
      <c r="I36" s="17">
        <f>(+H36/513)*100</f>
        <v>17.738791423001949</v>
      </c>
      <c r="J36" s="14">
        <v>2002</v>
      </c>
      <c r="K36" s="13">
        <f>G36*(I36/100)</f>
        <v>3.9025341130604287</v>
      </c>
    </row>
    <row r="37" spans="1:11" x14ac:dyDescent="0.2">
      <c r="A37" t="s">
        <v>277</v>
      </c>
      <c r="B37">
        <v>2005</v>
      </c>
      <c r="C37">
        <v>3</v>
      </c>
      <c r="D37" t="s">
        <v>267</v>
      </c>
      <c r="E37" t="s">
        <v>280</v>
      </c>
      <c r="F37">
        <v>1985</v>
      </c>
      <c r="G37">
        <f>J37-F37</f>
        <v>17</v>
      </c>
      <c r="H37">
        <v>84</v>
      </c>
      <c r="I37" s="17">
        <f>(+H37/513)*100</f>
        <v>16.374269005847953</v>
      </c>
      <c r="J37" s="14">
        <v>2002</v>
      </c>
      <c r="K37" s="13">
        <f>G37*(I37/100)</f>
        <v>2.7836257309941521</v>
      </c>
    </row>
    <row r="38" spans="1:11" x14ac:dyDescent="0.2">
      <c r="A38" t="s">
        <v>277</v>
      </c>
      <c r="B38">
        <v>2005</v>
      </c>
      <c r="C38">
        <v>3</v>
      </c>
      <c r="D38" t="s">
        <v>267</v>
      </c>
      <c r="E38" t="s">
        <v>273</v>
      </c>
      <c r="F38">
        <v>1966</v>
      </c>
      <c r="G38">
        <f>J38-F38</f>
        <v>36</v>
      </c>
      <c r="H38">
        <v>74</v>
      </c>
      <c r="I38" s="17">
        <f>(+H38/513)*100</f>
        <v>14.42495126705653</v>
      </c>
      <c r="J38" s="14">
        <v>2002</v>
      </c>
      <c r="K38" s="13">
        <f>G38*(I38/100)</f>
        <v>5.192982456140351</v>
      </c>
    </row>
    <row r="39" spans="1:11" x14ac:dyDescent="0.2">
      <c r="A39" t="s">
        <v>277</v>
      </c>
      <c r="B39">
        <v>2005</v>
      </c>
      <c r="C39">
        <v>3</v>
      </c>
      <c r="D39" t="s">
        <v>267</v>
      </c>
      <c r="E39" t="s">
        <v>272</v>
      </c>
      <c r="F39">
        <v>1988</v>
      </c>
      <c r="G39">
        <f>J39-F39</f>
        <v>14</v>
      </c>
      <c r="H39">
        <v>71</v>
      </c>
      <c r="I39" s="17">
        <f>(+H39/513)*100</f>
        <v>13.840155945419102</v>
      </c>
      <c r="J39" s="14">
        <v>2002</v>
      </c>
      <c r="K39" s="13">
        <f>G39*(I39/100)</f>
        <v>1.9376218323586745</v>
      </c>
    </row>
    <row r="40" spans="1:11" x14ac:dyDescent="0.2">
      <c r="A40" t="s">
        <v>277</v>
      </c>
      <c r="B40">
        <v>2005</v>
      </c>
      <c r="C40">
        <v>3</v>
      </c>
      <c r="D40" t="s">
        <v>267</v>
      </c>
      <c r="E40" t="s">
        <v>279</v>
      </c>
      <c r="F40">
        <v>1995</v>
      </c>
      <c r="G40">
        <f>J40-F40</f>
        <v>7</v>
      </c>
      <c r="H40">
        <v>49</v>
      </c>
      <c r="I40" s="17">
        <f>(+H40/513)*100</f>
        <v>9.5516569200779724</v>
      </c>
      <c r="J40" s="14">
        <v>2002</v>
      </c>
      <c r="K40" s="13">
        <f>G40*(I40/100)</f>
        <v>0.668615984405458</v>
      </c>
    </row>
    <row r="41" spans="1:11" x14ac:dyDescent="0.2">
      <c r="A41" t="s">
        <v>277</v>
      </c>
      <c r="B41">
        <v>2005</v>
      </c>
      <c r="C41">
        <v>3</v>
      </c>
      <c r="D41" t="s">
        <v>267</v>
      </c>
      <c r="E41" t="s">
        <v>278</v>
      </c>
      <c r="F41">
        <v>1995</v>
      </c>
      <c r="G41">
        <f>J41-F41</f>
        <v>7</v>
      </c>
      <c r="H41">
        <v>26</v>
      </c>
      <c r="I41" s="17">
        <f>(+H41/513)*100</f>
        <v>5.0682261208577</v>
      </c>
      <c r="J41" s="14">
        <v>2002</v>
      </c>
      <c r="K41" s="13">
        <f>G41*(I41/100)</f>
        <v>0.35477582846003902</v>
      </c>
    </row>
    <row r="42" spans="1:11" x14ac:dyDescent="0.2">
      <c r="A42" t="s">
        <v>277</v>
      </c>
      <c r="B42">
        <v>2005</v>
      </c>
      <c r="C42">
        <v>3</v>
      </c>
      <c r="D42" t="s">
        <v>267</v>
      </c>
      <c r="E42" t="s">
        <v>276</v>
      </c>
      <c r="F42">
        <v>1985</v>
      </c>
      <c r="G42">
        <f>J42-F42</f>
        <v>17</v>
      </c>
      <c r="H42">
        <v>26</v>
      </c>
      <c r="I42" s="17">
        <f>(+H42/513)*100</f>
        <v>5.0682261208577</v>
      </c>
      <c r="J42" s="14">
        <v>2002</v>
      </c>
      <c r="K42" s="13">
        <f>G42*(I42/100)</f>
        <v>0.86159844054580903</v>
      </c>
    </row>
    <row r="43" spans="1:11" x14ac:dyDescent="0.2">
      <c r="A43" s="12" t="s">
        <v>275</v>
      </c>
      <c r="I43" s="17"/>
      <c r="J43" s="14"/>
      <c r="K43" s="13">
        <f>SUBTOTAL(9,K36:K42)</f>
        <v>15.701754385964911</v>
      </c>
    </row>
    <row r="44" spans="1:11" x14ac:dyDescent="0.2">
      <c r="A44" t="s">
        <v>268</v>
      </c>
      <c r="B44">
        <v>2015</v>
      </c>
      <c r="C44">
        <v>3</v>
      </c>
      <c r="D44" t="s">
        <v>267</v>
      </c>
      <c r="E44" t="s">
        <v>274</v>
      </c>
      <c r="F44">
        <v>1980</v>
      </c>
      <c r="G44">
        <f>J44-F44</f>
        <v>34</v>
      </c>
      <c r="H44">
        <v>68</v>
      </c>
      <c r="I44" s="17">
        <f>(+H44/513)*100</f>
        <v>13.255360623781677</v>
      </c>
      <c r="J44" s="14">
        <v>2014</v>
      </c>
      <c r="K44" s="13">
        <f>G44*(I44/100)</f>
        <v>4.5068226120857702</v>
      </c>
    </row>
    <row r="45" spans="1:11" x14ac:dyDescent="0.2">
      <c r="A45" t="s">
        <v>268</v>
      </c>
      <c r="B45">
        <v>2015</v>
      </c>
      <c r="C45">
        <v>3</v>
      </c>
      <c r="D45" t="s">
        <v>267</v>
      </c>
      <c r="E45" t="s">
        <v>273</v>
      </c>
      <c r="F45">
        <v>1966</v>
      </c>
      <c r="G45">
        <f>J45-F45</f>
        <v>48</v>
      </c>
      <c r="H45">
        <v>66</v>
      </c>
      <c r="I45" s="17">
        <f>(+H45/513)*100</f>
        <v>12.865497076023392</v>
      </c>
      <c r="J45" s="14">
        <v>2014</v>
      </c>
      <c r="K45" s="13">
        <f>G45*(I45/100)</f>
        <v>6.1754385964912277</v>
      </c>
    </row>
    <row r="46" spans="1:11" x14ac:dyDescent="0.2">
      <c r="A46" t="s">
        <v>268</v>
      </c>
      <c r="B46">
        <v>2015</v>
      </c>
      <c r="C46">
        <v>3</v>
      </c>
      <c r="D46" t="s">
        <v>267</v>
      </c>
      <c r="E46" t="s">
        <v>272</v>
      </c>
      <c r="F46">
        <v>1988</v>
      </c>
      <c r="G46">
        <f>J46-F46</f>
        <v>26</v>
      </c>
      <c r="H46">
        <v>54</v>
      </c>
      <c r="I46" s="17">
        <f>(+H46/513)*100</f>
        <v>10.526315789473683</v>
      </c>
      <c r="J46" s="14">
        <v>2014</v>
      </c>
      <c r="K46" s="13">
        <f>G46*(I46/100)</f>
        <v>2.7368421052631575</v>
      </c>
    </row>
    <row r="47" spans="1:11" x14ac:dyDescent="0.2">
      <c r="A47" t="s">
        <v>268</v>
      </c>
      <c r="B47">
        <v>2015</v>
      </c>
      <c r="C47">
        <v>3</v>
      </c>
      <c r="D47" t="s">
        <v>267</v>
      </c>
      <c r="E47" t="s">
        <v>271</v>
      </c>
      <c r="F47">
        <v>1995</v>
      </c>
      <c r="G47">
        <f>J47-F47</f>
        <v>19</v>
      </c>
      <c r="H47">
        <v>38</v>
      </c>
      <c r="I47" s="17">
        <f>(+H47/513)*100</f>
        <v>7.4074074074074066</v>
      </c>
      <c r="J47" s="14">
        <v>2014</v>
      </c>
      <c r="K47" s="13">
        <f>G47*(I47/100)</f>
        <v>1.4074074074074074</v>
      </c>
    </row>
    <row r="48" spans="1:11" x14ac:dyDescent="0.2">
      <c r="A48" t="s">
        <v>268</v>
      </c>
      <c r="B48">
        <v>2015</v>
      </c>
      <c r="C48">
        <v>3</v>
      </c>
      <c r="D48" t="s">
        <v>267</v>
      </c>
      <c r="E48" t="s">
        <v>270</v>
      </c>
      <c r="F48">
        <v>2011</v>
      </c>
      <c r="G48">
        <f>J48-F48</f>
        <v>3</v>
      </c>
      <c r="H48">
        <v>36</v>
      </c>
      <c r="I48" s="17">
        <f>(+H48/513)*100</f>
        <v>7.0175438596491224</v>
      </c>
      <c r="J48" s="14">
        <v>2014</v>
      </c>
      <c r="K48" s="13">
        <f>G48*(I48/100)</f>
        <v>0.21052631578947367</v>
      </c>
    </row>
    <row r="49" spans="1:11" x14ac:dyDescent="0.2">
      <c r="A49" t="s">
        <v>268</v>
      </c>
      <c r="B49">
        <v>2015</v>
      </c>
      <c r="C49">
        <v>3</v>
      </c>
      <c r="D49" t="s">
        <v>267</v>
      </c>
      <c r="E49" t="s">
        <v>269</v>
      </c>
      <c r="F49">
        <v>1947</v>
      </c>
      <c r="G49">
        <f>J49-F49</f>
        <v>67</v>
      </c>
      <c r="H49">
        <v>34</v>
      </c>
      <c r="I49" s="17">
        <f>(+H49/513)*100</f>
        <v>6.6276803118908383</v>
      </c>
      <c r="J49" s="14">
        <v>2014</v>
      </c>
      <c r="K49" s="13">
        <f>G49*(I49/100)</f>
        <v>4.4405458089668617</v>
      </c>
    </row>
    <row r="50" spans="1:11" x14ac:dyDescent="0.2">
      <c r="A50" t="s">
        <v>268</v>
      </c>
      <c r="B50">
        <v>2015</v>
      </c>
      <c r="C50">
        <v>3</v>
      </c>
      <c r="D50" t="s">
        <v>267</v>
      </c>
      <c r="E50" t="s">
        <v>266</v>
      </c>
      <c r="F50">
        <v>2006</v>
      </c>
      <c r="G50">
        <f>J50-F50</f>
        <v>8</v>
      </c>
      <c r="H50">
        <v>34</v>
      </c>
      <c r="I50" s="17">
        <f>(+H50/513)*100</f>
        <v>6.6276803118908383</v>
      </c>
      <c r="J50" s="14">
        <v>2014</v>
      </c>
      <c r="K50" s="13">
        <f>G50*(I50/100)</f>
        <v>0.53021442495126703</v>
      </c>
    </row>
    <row r="51" spans="1:11" x14ac:dyDescent="0.2">
      <c r="A51" s="12" t="s">
        <v>265</v>
      </c>
      <c r="I51" s="17"/>
      <c r="J51" s="14"/>
      <c r="K51" s="13">
        <f>SUBTOTAL(9,K44:K50)</f>
        <v>20.007797270955166</v>
      </c>
    </row>
    <row r="52" spans="1:11" x14ac:dyDescent="0.2">
      <c r="A52" t="s">
        <v>264</v>
      </c>
      <c r="B52">
        <v>1995</v>
      </c>
      <c r="C52">
        <v>4</v>
      </c>
      <c r="D52" t="s">
        <v>27</v>
      </c>
      <c r="E52" t="s">
        <v>213</v>
      </c>
      <c r="F52">
        <v>1957</v>
      </c>
      <c r="G52">
        <f>J52-F52</f>
        <v>36</v>
      </c>
      <c r="H52">
        <v>37</v>
      </c>
      <c r="I52" s="17">
        <f>(+H52/120)*100</f>
        <v>30.833333333333336</v>
      </c>
      <c r="J52" s="14">
        <v>1993</v>
      </c>
      <c r="K52" s="13">
        <f>G52*(I52/100)</f>
        <v>11.100000000000001</v>
      </c>
    </row>
    <row r="53" spans="1:11" x14ac:dyDescent="0.2">
      <c r="A53" t="s">
        <v>264</v>
      </c>
      <c r="B53">
        <v>1995</v>
      </c>
      <c r="C53">
        <v>4</v>
      </c>
      <c r="D53" t="s">
        <v>27</v>
      </c>
      <c r="E53" t="s">
        <v>257</v>
      </c>
      <c r="F53">
        <v>1987</v>
      </c>
      <c r="G53">
        <f>J53-F53</f>
        <v>6</v>
      </c>
      <c r="H53">
        <v>33</v>
      </c>
      <c r="I53" s="17">
        <f>(+H53/120)*100</f>
        <v>27.500000000000004</v>
      </c>
      <c r="J53" s="14">
        <v>1993</v>
      </c>
      <c r="K53" s="13">
        <f>G53*(I53/100)</f>
        <v>1.6500000000000001</v>
      </c>
    </row>
    <row r="54" spans="1:11" x14ac:dyDescent="0.2">
      <c r="A54" s="1" t="s">
        <v>264</v>
      </c>
      <c r="B54" s="1">
        <v>1995</v>
      </c>
      <c r="C54" s="1">
        <v>4</v>
      </c>
      <c r="D54" s="1" t="s">
        <v>27</v>
      </c>
      <c r="E54" s="1" t="s">
        <v>260</v>
      </c>
      <c r="F54" s="1">
        <v>1983</v>
      </c>
      <c r="G54" s="1">
        <f>J54-F54</f>
        <v>10</v>
      </c>
      <c r="H54" s="1">
        <v>17</v>
      </c>
      <c r="I54" s="13">
        <f>(+H54/120)*100</f>
        <v>14.166666666666666</v>
      </c>
      <c r="J54" s="5">
        <v>1993</v>
      </c>
      <c r="K54" s="13">
        <f>G54*(I54/100)</f>
        <v>1.4166666666666665</v>
      </c>
    </row>
    <row r="55" spans="1:11" x14ac:dyDescent="0.2">
      <c r="A55" s="1" t="s">
        <v>264</v>
      </c>
      <c r="B55" s="1">
        <v>1995</v>
      </c>
      <c r="C55" s="1">
        <v>4</v>
      </c>
      <c r="D55" s="1" t="s">
        <v>27</v>
      </c>
      <c r="E55" s="1" t="s">
        <v>259</v>
      </c>
      <c r="F55" s="1">
        <v>1933</v>
      </c>
      <c r="G55" s="1">
        <f>J55-F55</f>
        <v>60</v>
      </c>
      <c r="H55" s="1">
        <v>15</v>
      </c>
      <c r="I55" s="13">
        <f>(+H55/120)*100</f>
        <v>12.5</v>
      </c>
      <c r="J55" s="5">
        <v>1993</v>
      </c>
      <c r="K55" s="13">
        <f>G55*(I55/100)</f>
        <v>7.5</v>
      </c>
    </row>
    <row r="56" spans="1:11" x14ac:dyDescent="0.2">
      <c r="A56" s="1" t="s">
        <v>264</v>
      </c>
      <c r="B56" s="1">
        <v>1995</v>
      </c>
      <c r="C56" s="1">
        <v>4</v>
      </c>
      <c r="D56" s="1" t="s">
        <v>27</v>
      </c>
      <c r="E56" s="1" t="s">
        <v>258</v>
      </c>
      <c r="F56" s="1">
        <v>1987</v>
      </c>
      <c r="G56" s="1">
        <f>J56-F56</f>
        <v>6</v>
      </c>
      <c r="H56" s="1">
        <v>15</v>
      </c>
      <c r="I56" s="13">
        <f>(+H56/120)*100</f>
        <v>12.5</v>
      </c>
      <c r="J56" s="5">
        <v>1993</v>
      </c>
      <c r="K56" s="13">
        <f>G56*(I56/100)</f>
        <v>0.75</v>
      </c>
    </row>
    <row r="57" spans="1:11" x14ac:dyDescent="0.2">
      <c r="A57" s="16" t="s">
        <v>263</v>
      </c>
      <c r="B57" s="1"/>
      <c r="C57" s="1"/>
      <c r="D57" s="1"/>
      <c r="E57" s="1"/>
      <c r="F57" s="1"/>
      <c r="G57" s="1"/>
      <c r="H57" s="1"/>
      <c r="I57" s="13"/>
      <c r="J57" s="5"/>
      <c r="K57" s="13">
        <f>SUBTOTAL(9,K52:K56)</f>
        <v>22.416666666666668</v>
      </c>
    </row>
    <row r="58" spans="1:11" x14ac:dyDescent="0.2">
      <c r="A58" t="s">
        <v>262</v>
      </c>
      <c r="B58">
        <v>2005</v>
      </c>
      <c r="C58">
        <v>4</v>
      </c>
      <c r="D58" t="s">
        <v>27</v>
      </c>
      <c r="E58" t="s">
        <v>260</v>
      </c>
      <c r="F58">
        <v>1983</v>
      </c>
      <c r="G58">
        <f>J58-F58</f>
        <v>22</v>
      </c>
      <c r="H58">
        <v>33</v>
      </c>
      <c r="I58" s="17">
        <f>(+H58/120)*100</f>
        <v>27.500000000000004</v>
      </c>
      <c r="J58" s="14">
        <v>2005</v>
      </c>
      <c r="K58" s="13">
        <f>G58*(I58/100)</f>
        <v>6.0500000000000007</v>
      </c>
    </row>
    <row r="59" spans="1:11" x14ac:dyDescent="0.2">
      <c r="A59" t="s">
        <v>262</v>
      </c>
      <c r="B59">
        <v>2005</v>
      </c>
      <c r="C59">
        <v>4</v>
      </c>
      <c r="D59" t="s">
        <v>27</v>
      </c>
      <c r="E59" t="s">
        <v>258</v>
      </c>
      <c r="F59">
        <v>1987</v>
      </c>
      <c r="G59">
        <f>J59-F59</f>
        <v>18</v>
      </c>
      <c r="H59">
        <v>21</v>
      </c>
      <c r="I59" s="17">
        <f>(+H59/120)*100</f>
        <v>17.5</v>
      </c>
      <c r="J59" s="14">
        <v>2005</v>
      </c>
      <c r="K59" s="13">
        <f>G59*(I59/100)</f>
        <v>3.15</v>
      </c>
    </row>
    <row r="60" spans="1:11" x14ac:dyDescent="0.2">
      <c r="A60" t="s">
        <v>262</v>
      </c>
      <c r="B60">
        <v>2005</v>
      </c>
      <c r="C60">
        <v>4</v>
      </c>
      <c r="D60" t="s">
        <v>27</v>
      </c>
      <c r="E60" t="s">
        <v>213</v>
      </c>
      <c r="F60">
        <v>1957</v>
      </c>
      <c r="G60">
        <f>J60-F60</f>
        <v>48</v>
      </c>
      <c r="H60">
        <v>20</v>
      </c>
      <c r="I60" s="17">
        <f>(+H60/120)*100</f>
        <v>16.666666666666664</v>
      </c>
      <c r="J60" s="14">
        <v>2005</v>
      </c>
      <c r="K60" s="13">
        <f>G60*(I60/100)</f>
        <v>7.9999999999999982</v>
      </c>
    </row>
    <row r="61" spans="1:11" x14ac:dyDescent="0.2">
      <c r="A61" t="s">
        <v>262</v>
      </c>
      <c r="B61">
        <v>2005</v>
      </c>
      <c r="C61">
        <v>4</v>
      </c>
      <c r="D61" t="s">
        <v>27</v>
      </c>
      <c r="E61" t="s">
        <v>257</v>
      </c>
      <c r="F61">
        <v>1987</v>
      </c>
      <c r="G61">
        <f>J61-F61</f>
        <v>18</v>
      </c>
      <c r="H61">
        <v>19</v>
      </c>
      <c r="I61" s="17">
        <f>(+H61/120)*100</f>
        <v>15.833333333333332</v>
      </c>
      <c r="J61" s="14">
        <v>2005</v>
      </c>
      <c r="K61" s="13">
        <f>G61*(I61/100)</f>
        <v>2.8499999999999996</v>
      </c>
    </row>
    <row r="62" spans="1:11" x14ac:dyDescent="0.2">
      <c r="A62" t="s">
        <v>262</v>
      </c>
      <c r="B62">
        <v>2005</v>
      </c>
      <c r="C62">
        <v>4</v>
      </c>
      <c r="D62" t="s">
        <v>27</v>
      </c>
      <c r="E62" t="s">
        <v>259</v>
      </c>
      <c r="F62">
        <v>1933</v>
      </c>
      <c r="G62">
        <f>J62-F62</f>
        <v>72</v>
      </c>
      <c r="H62">
        <v>15</v>
      </c>
      <c r="I62" s="17">
        <f>(+H62/120)*100</f>
        <v>12.5</v>
      </c>
      <c r="J62" s="14">
        <v>2005</v>
      </c>
      <c r="K62" s="13">
        <f>G62*(I62/100)</f>
        <v>9</v>
      </c>
    </row>
    <row r="63" spans="1:11" x14ac:dyDescent="0.2">
      <c r="A63" t="s">
        <v>262</v>
      </c>
      <c r="B63">
        <v>2005</v>
      </c>
      <c r="C63">
        <v>4</v>
      </c>
      <c r="D63" t="s">
        <v>27</v>
      </c>
      <c r="E63" t="s">
        <v>256</v>
      </c>
      <c r="F63">
        <v>1994</v>
      </c>
      <c r="G63">
        <f>J63-F63</f>
        <v>11</v>
      </c>
      <c r="H63">
        <v>6</v>
      </c>
      <c r="I63" s="13">
        <f>(+H63/120)*100</f>
        <v>5</v>
      </c>
      <c r="J63" s="14">
        <v>2005</v>
      </c>
      <c r="K63" s="13">
        <f>G63*(I63/100)</f>
        <v>0.55000000000000004</v>
      </c>
    </row>
    <row r="64" spans="1:11" x14ac:dyDescent="0.2">
      <c r="A64" s="12" t="s">
        <v>261</v>
      </c>
      <c r="I64" s="13"/>
      <c r="J64" s="14"/>
      <c r="K64" s="13">
        <f>SUBTOTAL(9,K58:K63)</f>
        <v>29.599999999999998</v>
      </c>
    </row>
    <row r="65" spans="1:11" x14ac:dyDescent="0.2">
      <c r="A65" t="s">
        <v>255</v>
      </c>
      <c r="B65">
        <v>2015</v>
      </c>
      <c r="C65">
        <v>4</v>
      </c>
      <c r="D65" t="s">
        <v>27</v>
      </c>
      <c r="E65" t="s">
        <v>260</v>
      </c>
      <c r="F65">
        <v>1983</v>
      </c>
      <c r="G65">
        <f>J65-F65</f>
        <v>30</v>
      </c>
      <c r="H65">
        <v>29</v>
      </c>
      <c r="I65" s="17">
        <f>(+H65/120)*100</f>
        <v>24.166666666666668</v>
      </c>
      <c r="J65" s="14">
        <v>2013</v>
      </c>
      <c r="K65" s="13">
        <f>G65*(I65/100)</f>
        <v>7.25</v>
      </c>
    </row>
    <row r="66" spans="1:11" x14ac:dyDescent="0.2">
      <c r="A66" t="s">
        <v>255</v>
      </c>
      <c r="B66">
        <v>2015</v>
      </c>
      <c r="C66">
        <v>4</v>
      </c>
      <c r="D66" t="s">
        <v>27</v>
      </c>
      <c r="E66" t="s">
        <v>213</v>
      </c>
      <c r="F66">
        <v>1957</v>
      </c>
      <c r="G66">
        <f>J66-F66</f>
        <v>56</v>
      </c>
      <c r="H66">
        <v>20</v>
      </c>
      <c r="I66" s="17">
        <f>(+H66/120)*100</f>
        <v>16.666666666666664</v>
      </c>
      <c r="J66" s="14">
        <v>2013</v>
      </c>
      <c r="K66" s="13">
        <f>G66*(I66/100)</f>
        <v>9.3333333333333321</v>
      </c>
    </row>
    <row r="67" spans="1:11" x14ac:dyDescent="0.2">
      <c r="A67" t="s">
        <v>255</v>
      </c>
      <c r="B67">
        <v>2015</v>
      </c>
      <c r="C67">
        <v>4</v>
      </c>
      <c r="D67" t="s">
        <v>27</v>
      </c>
      <c r="E67" t="s">
        <v>259</v>
      </c>
      <c r="F67">
        <v>1933</v>
      </c>
      <c r="G67">
        <f>J67-F67</f>
        <v>80</v>
      </c>
      <c r="H67">
        <v>16</v>
      </c>
      <c r="I67" s="17">
        <f>(+H67/120)*100</f>
        <v>13.333333333333334</v>
      </c>
      <c r="J67" s="14">
        <v>2013</v>
      </c>
      <c r="K67" s="13">
        <f>G67*(I67/100)</f>
        <v>10.666666666666666</v>
      </c>
    </row>
    <row r="68" spans="1:11" x14ac:dyDescent="0.2">
      <c r="A68" t="s">
        <v>255</v>
      </c>
      <c r="B68">
        <v>2015</v>
      </c>
      <c r="C68">
        <v>4</v>
      </c>
      <c r="D68" t="s">
        <v>27</v>
      </c>
      <c r="E68" t="s">
        <v>258</v>
      </c>
      <c r="F68">
        <v>1987</v>
      </c>
      <c r="G68">
        <f>J68-F68</f>
        <v>26</v>
      </c>
      <c r="H68">
        <v>15</v>
      </c>
      <c r="I68" s="17">
        <f>(+H68/120)*100</f>
        <v>12.5</v>
      </c>
      <c r="J68" s="14">
        <v>2013</v>
      </c>
      <c r="K68" s="13">
        <f>G68*(I68/100)</f>
        <v>3.25</v>
      </c>
    </row>
    <row r="69" spans="1:11" x14ac:dyDescent="0.2">
      <c r="A69" t="s">
        <v>255</v>
      </c>
      <c r="B69">
        <v>2015</v>
      </c>
      <c r="C69">
        <v>4</v>
      </c>
      <c r="D69" t="s">
        <v>27</v>
      </c>
      <c r="E69" t="s">
        <v>257</v>
      </c>
      <c r="F69">
        <v>1987</v>
      </c>
      <c r="G69">
        <f>J69-F69</f>
        <v>26</v>
      </c>
      <c r="H69">
        <v>14</v>
      </c>
      <c r="I69" s="17">
        <f>(+H69/120)*100</f>
        <v>11.666666666666666</v>
      </c>
      <c r="J69" s="14">
        <v>2013</v>
      </c>
      <c r="K69" s="13">
        <f>G69*(I69/100)</f>
        <v>3.0333333333333332</v>
      </c>
    </row>
    <row r="70" spans="1:11" x14ac:dyDescent="0.2">
      <c r="A70" t="s">
        <v>255</v>
      </c>
      <c r="B70">
        <v>2015</v>
      </c>
      <c r="C70">
        <v>4</v>
      </c>
      <c r="D70" t="s">
        <v>27</v>
      </c>
      <c r="E70" t="s">
        <v>256</v>
      </c>
      <c r="F70">
        <v>1994</v>
      </c>
      <c r="G70">
        <f>J70-F70</f>
        <v>19</v>
      </c>
      <c r="H70">
        <v>6</v>
      </c>
      <c r="I70" s="13">
        <f>(+H70/120)*100</f>
        <v>5</v>
      </c>
      <c r="J70" s="14">
        <v>2013</v>
      </c>
      <c r="K70" s="13">
        <f>G70*(I70/100)</f>
        <v>0.95000000000000007</v>
      </c>
    </row>
    <row r="71" spans="1:11" x14ac:dyDescent="0.2">
      <c r="A71" t="s">
        <v>255</v>
      </c>
      <c r="B71">
        <v>2015</v>
      </c>
      <c r="C71">
        <v>4</v>
      </c>
      <c r="D71" t="s">
        <v>27</v>
      </c>
      <c r="E71" t="s">
        <v>254</v>
      </c>
      <c r="F71">
        <v>1922</v>
      </c>
      <c r="G71">
        <f>J71-F71</f>
        <v>91</v>
      </c>
      <c r="H71">
        <v>6</v>
      </c>
      <c r="I71" s="13">
        <f>(+H71/120)*100</f>
        <v>5</v>
      </c>
      <c r="J71" s="14">
        <v>2013</v>
      </c>
      <c r="K71" s="13">
        <f>G71*(I71/100)</f>
        <v>4.55</v>
      </c>
    </row>
    <row r="72" spans="1:11" x14ac:dyDescent="0.2">
      <c r="A72" s="12" t="s">
        <v>253</v>
      </c>
      <c r="I72" s="13"/>
      <c r="J72" s="14"/>
      <c r="K72" s="13">
        <f>SUBTOTAL(9,K65:K71)</f>
        <v>39.033333333333331</v>
      </c>
    </row>
    <row r="73" spans="1:11" x14ac:dyDescent="0.2">
      <c r="A73" t="s">
        <v>252</v>
      </c>
      <c r="B73">
        <v>1995</v>
      </c>
      <c r="C73">
        <v>5</v>
      </c>
      <c r="D73" t="s">
        <v>9</v>
      </c>
      <c r="E73" t="s">
        <v>248</v>
      </c>
      <c r="F73">
        <v>1848</v>
      </c>
      <c r="G73">
        <f>J73-F73</f>
        <v>146</v>
      </c>
      <c r="H73">
        <v>88</v>
      </c>
      <c r="I73" s="17">
        <f>(+H73/163)*100</f>
        <v>53.987730061349694</v>
      </c>
      <c r="J73" s="14">
        <v>1994</v>
      </c>
      <c r="K73" s="13">
        <f>G73*(I73/100)</f>
        <v>78.822085889570545</v>
      </c>
    </row>
    <row r="74" spans="1:11" x14ac:dyDescent="0.2">
      <c r="A74" t="s">
        <v>252</v>
      </c>
      <c r="B74">
        <v>1995</v>
      </c>
      <c r="C74">
        <v>5</v>
      </c>
      <c r="D74" t="s">
        <v>9</v>
      </c>
      <c r="E74" t="s">
        <v>246</v>
      </c>
      <c r="F74">
        <v>1848</v>
      </c>
      <c r="G74">
        <f>J74-F74</f>
        <v>146</v>
      </c>
      <c r="H74">
        <v>40</v>
      </c>
      <c r="I74" s="17">
        <f>(+H74/163)*100</f>
        <v>24.539877300613497</v>
      </c>
      <c r="J74" s="14">
        <v>1994</v>
      </c>
      <c r="K74" s="13">
        <f>G74*(I74/100)</f>
        <v>35.828220858895705</v>
      </c>
    </row>
    <row r="75" spans="1:11" x14ac:dyDescent="0.2">
      <c r="A75" s="12" t="s">
        <v>251</v>
      </c>
      <c r="I75" s="17"/>
      <c r="J75" s="14"/>
      <c r="K75" s="13">
        <f>SUBTOTAL(9,K73:K74)</f>
        <v>114.65030674846625</v>
      </c>
    </row>
    <row r="76" spans="1:11" x14ac:dyDescent="0.2">
      <c r="A76" t="s">
        <v>250</v>
      </c>
      <c r="B76">
        <v>2005</v>
      </c>
      <c r="C76">
        <v>5</v>
      </c>
      <c r="D76" t="s">
        <v>9</v>
      </c>
      <c r="E76" t="s">
        <v>248</v>
      </c>
      <c r="F76">
        <v>1848</v>
      </c>
      <c r="G76">
        <f>J76-F76</f>
        <v>154</v>
      </c>
      <c r="H76">
        <v>54</v>
      </c>
      <c r="I76" s="17">
        <f>(+H76/166)*100</f>
        <v>32.53012048192771</v>
      </c>
      <c r="J76" s="14">
        <v>2002</v>
      </c>
      <c r="K76" s="13">
        <f>G76*(I76/100)</f>
        <v>50.096385542168676</v>
      </c>
    </row>
    <row r="77" spans="1:11" x14ac:dyDescent="0.2">
      <c r="A77" t="s">
        <v>250</v>
      </c>
      <c r="B77">
        <v>2005</v>
      </c>
      <c r="C77">
        <v>5</v>
      </c>
      <c r="D77" t="s">
        <v>9</v>
      </c>
      <c r="E77" t="s">
        <v>246</v>
      </c>
      <c r="F77">
        <v>1848</v>
      </c>
      <c r="G77">
        <f>J77-F77</f>
        <v>154</v>
      </c>
      <c r="H77">
        <v>21</v>
      </c>
      <c r="I77" s="17">
        <f>(+H77/166)*100</f>
        <v>12.650602409638553</v>
      </c>
      <c r="J77" s="14">
        <v>2002</v>
      </c>
      <c r="K77" s="13">
        <f>G77*(I77/100)</f>
        <v>19.481927710843372</v>
      </c>
    </row>
    <row r="78" spans="1:11" x14ac:dyDescent="0.2">
      <c r="A78" s="12" t="s">
        <v>249</v>
      </c>
      <c r="I78" s="17"/>
      <c r="J78" s="14"/>
      <c r="K78" s="13">
        <f>SUBTOTAL(9,K76:K77)</f>
        <v>69.578313253012055</v>
      </c>
    </row>
    <row r="79" spans="1:11" x14ac:dyDescent="0.2">
      <c r="A79" t="s">
        <v>244</v>
      </c>
      <c r="B79">
        <v>2015</v>
      </c>
      <c r="C79">
        <v>5</v>
      </c>
      <c r="D79" t="s">
        <v>9</v>
      </c>
      <c r="E79" t="s">
        <v>248</v>
      </c>
      <c r="F79">
        <v>1848</v>
      </c>
      <c r="G79">
        <f>J79-F79</f>
        <v>166</v>
      </c>
      <c r="H79" s="1">
        <v>39</v>
      </c>
      <c r="I79" s="13">
        <f>(+H79/166)*100</f>
        <v>23.493975903614459</v>
      </c>
      <c r="J79" s="14">
        <v>2014</v>
      </c>
      <c r="K79" s="13">
        <f>G79*(I79/100)</f>
        <v>39</v>
      </c>
    </row>
    <row r="80" spans="1:11" x14ac:dyDescent="0.2">
      <c r="A80" t="s">
        <v>244</v>
      </c>
      <c r="B80">
        <v>2015</v>
      </c>
      <c r="C80">
        <v>5</v>
      </c>
      <c r="D80" t="s">
        <v>9</v>
      </c>
      <c r="E80" t="s">
        <v>247</v>
      </c>
      <c r="F80">
        <v>2005</v>
      </c>
      <c r="G80">
        <f>J80-F80</f>
        <v>9</v>
      </c>
      <c r="H80" s="1">
        <v>37</v>
      </c>
      <c r="I80" s="13">
        <f>(+H80/166)*100</f>
        <v>22.289156626506024</v>
      </c>
      <c r="J80" s="14">
        <v>2014</v>
      </c>
      <c r="K80" s="13">
        <f>G80*(I80/100)</f>
        <v>2.0060240963855422</v>
      </c>
    </row>
    <row r="81" spans="1:11" x14ac:dyDescent="0.2">
      <c r="A81" t="s">
        <v>244</v>
      </c>
      <c r="B81">
        <v>2015</v>
      </c>
      <c r="C81">
        <v>5</v>
      </c>
      <c r="D81" t="s">
        <v>9</v>
      </c>
      <c r="E81" t="s">
        <v>246</v>
      </c>
      <c r="F81">
        <v>1848</v>
      </c>
      <c r="G81">
        <f>J81-F81</f>
        <v>166</v>
      </c>
      <c r="H81" s="1">
        <v>27</v>
      </c>
      <c r="I81" s="13">
        <f>(+H81/166)*100</f>
        <v>16.265060240963855</v>
      </c>
      <c r="J81" s="14">
        <v>2014</v>
      </c>
      <c r="K81" s="13">
        <f>G81*(I81/100)</f>
        <v>27</v>
      </c>
    </row>
    <row r="82" spans="1:11" x14ac:dyDescent="0.2">
      <c r="A82" t="s">
        <v>244</v>
      </c>
      <c r="B82">
        <v>2015</v>
      </c>
      <c r="C82">
        <v>5</v>
      </c>
      <c r="D82" t="s">
        <v>9</v>
      </c>
      <c r="E82" t="s">
        <v>245</v>
      </c>
      <c r="F82">
        <v>2014</v>
      </c>
      <c r="G82">
        <v>1</v>
      </c>
      <c r="H82" s="1">
        <v>19</v>
      </c>
      <c r="I82" s="13">
        <f>(+H82/166)*100</f>
        <v>11.445783132530121</v>
      </c>
      <c r="J82" s="14">
        <v>2014</v>
      </c>
      <c r="K82" s="13">
        <f>G82*(I82/100)</f>
        <v>0.11445783132530121</v>
      </c>
    </row>
    <row r="83" spans="1:11" x14ac:dyDescent="0.2">
      <c r="A83" t="s">
        <v>244</v>
      </c>
      <c r="B83">
        <v>2015</v>
      </c>
      <c r="C83">
        <v>5</v>
      </c>
      <c r="D83" t="s">
        <v>9</v>
      </c>
      <c r="E83" t="s">
        <v>243</v>
      </c>
      <c r="F83">
        <v>1998</v>
      </c>
      <c r="G83">
        <f>J83-F83</f>
        <v>16</v>
      </c>
      <c r="H83" s="1">
        <v>16</v>
      </c>
      <c r="I83" s="13">
        <f>(+H83/166)*100</f>
        <v>9.6385542168674707</v>
      </c>
      <c r="J83" s="14">
        <v>2014</v>
      </c>
      <c r="K83" s="13">
        <f>G83*(I83/100)</f>
        <v>1.5421686746987953</v>
      </c>
    </row>
    <row r="84" spans="1:11" x14ac:dyDescent="0.2">
      <c r="A84" s="12" t="s">
        <v>242</v>
      </c>
      <c r="H84" s="1"/>
      <c r="I84" s="13"/>
      <c r="J84" s="14"/>
      <c r="K84" s="13">
        <f>SUBTOTAL(9,K79:K83)</f>
        <v>69.662650602409641</v>
      </c>
    </row>
    <row r="85" spans="1:11" x14ac:dyDescent="0.2">
      <c r="A85" t="s">
        <v>241</v>
      </c>
      <c r="B85">
        <v>1995</v>
      </c>
      <c r="C85">
        <v>6</v>
      </c>
      <c r="D85" t="s">
        <v>29</v>
      </c>
      <c r="E85" t="s">
        <v>237</v>
      </c>
      <c r="F85">
        <v>1952</v>
      </c>
      <c r="G85">
        <f>J85-F85</f>
        <v>42</v>
      </c>
      <c r="H85">
        <v>28</v>
      </c>
      <c r="I85" s="17">
        <f>(+H85/57)*100</f>
        <v>49.122807017543856</v>
      </c>
      <c r="J85" s="14">
        <v>1994</v>
      </c>
      <c r="K85" s="13">
        <f>G85*(I85/100)</f>
        <v>20.631578947368421</v>
      </c>
    </row>
    <row r="86" spans="1:11" x14ac:dyDescent="0.2">
      <c r="A86" t="s">
        <v>241</v>
      </c>
      <c r="B86">
        <v>1995</v>
      </c>
      <c r="C86">
        <v>6</v>
      </c>
      <c r="D86" t="s">
        <v>29</v>
      </c>
      <c r="E86" t="s">
        <v>235</v>
      </c>
      <c r="F86">
        <v>1983</v>
      </c>
      <c r="G86">
        <f>J86-F86</f>
        <v>11</v>
      </c>
      <c r="H86">
        <v>25</v>
      </c>
      <c r="I86" s="17">
        <f>(+H86/57)*100</f>
        <v>43.859649122807014</v>
      </c>
      <c r="J86" s="14">
        <v>1994</v>
      </c>
      <c r="K86" s="13">
        <f>G86*(I86/100)</f>
        <v>4.8245614035087714</v>
      </c>
    </row>
    <row r="87" spans="1:11" x14ac:dyDescent="0.2">
      <c r="A87" s="12" t="s">
        <v>240</v>
      </c>
      <c r="I87" s="17"/>
      <c r="J87" s="14"/>
      <c r="K87" s="13">
        <f>SUBTOTAL(9,K85:K86)</f>
        <v>25.456140350877192</v>
      </c>
    </row>
    <row r="88" spans="1:11" x14ac:dyDescent="0.2">
      <c r="A88" t="s">
        <v>239</v>
      </c>
      <c r="B88">
        <v>2005</v>
      </c>
      <c r="C88">
        <v>6</v>
      </c>
      <c r="D88" t="s">
        <v>29</v>
      </c>
      <c r="E88" t="s">
        <v>235</v>
      </c>
      <c r="F88">
        <v>1983</v>
      </c>
      <c r="G88">
        <f>J88-F88</f>
        <v>19</v>
      </c>
      <c r="H88">
        <v>19</v>
      </c>
      <c r="I88" s="17">
        <f>(+H88/57)*100</f>
        <v>33.333333333333329</v>
      </c>
      <c r="J88" s="14">
        <v>2002</v>
      </c>
      <c r="K88" s="13">
        <f>G88*(I88/100)</f>
        <v>6.3333333333333321</v>
      </c>
    </row>
    <row r="89" spans="1:11" x14ac:dyDescent="0.2">
      <c r="A89" t="s">
        <v>239</v>
      </c>
      <c r="B89">
        <v>2005</v>
      </c>
      <c r="C89">
        <v>6</v>
      </c>
      <c r="D89" t="s">
        <v>29</v>
      </c>
      <c r="E89" t="s">
        <v>237</v>
      </c>
      <c r="F89">
        <v>1952</v>
      </c>
      <c r="G89">
        <f>J89-F89</f>
        <v>50</v>
      </c>
      <c r="H89">
        <v>17</v>
      </c>
      <c r="I89" s="17">
        <f>(+H89/57)*100</f>
        <v>29.82456140350877</v>
      </c>
      <c r="J89" s="14">
        <v>2002</v>
      </c>
      <c r="K89" s="13">
        <f>G89*(I89/100)</f>
        <v>14.912280701754385</v>
      </c>
    </row>
    <row r="90" spans="1:11" x14ac:dyDescent="0.2">
      <c r="A90" t="s">
        <v>239</v>
      </c>
      <c r="B90">
        <v>2005</v>
      </c>
      <c r="C90">
        <v>6</v>
      </c>
      <c r="D90" t="s">
        <v>29</v>
      </c>
      <c r="E90" t="s">
        <v>236</v>
      </c>
      <c r="F90">
        <v>2000</v>
      </c>
      <c r="G90">
        <f>J90-F90</f>
        <v>2</v>
      </c>
      <c r="H90">
        <v>14</v>
      </c>
      <c r="I90" s="17">
        <f>(+H90/57)*100</f>
        <v>24.561403508771928</v>
      </c>
      <c r="J90" s="14">
        <v>2002</v>
      </c>
      <c r="K90" s="13">
        <f>G90*(I90/100)</f>
        <v>0.49122807017543857</v>
      </c>
    </row>
    <row r="91" spans="1:11" x14ac:dyDescent="0.2">
      <c r="A91" t="s">
        <v>239</v>
      </c>
      <c r="B91">
        <v>2005</v>
      </c>
      <c r="C91">
        <v>6</v>
      </c>
      <c r="D91" t="s">
        <v>29</v>
      </c>
      <c r="E91" t="s">
        <v>233</v>
      </c>
      <c r="F91">
        <v>1994</v>
      </c>
      <c r="G91">
        <f>J91-F91</f>
        <v>8</v>
      </c>
      <c r="H91">
        <v>6</v>
      </c>
      <c r="I91" s="17">
        <f>(+H91/57)*100</f>
        <v>10.526315789473683</v>
      </c>
      <c r="J91" s="14">
        <v>2002</v>
      </c>
      <c r="K91" s="13">
        <f>G91*(I91/100)</f>
        <v>0.84210526315789469</v>
      </c>
    </row>
    <row r="92" spans="1:11" x14ac:dyDescent="0.2">
      <c r="A92" s="12" t="s">
        <v>238</v>
      </c>
      <c r="I92" s="17"/>
      <c r="J92" s="14"/>
      <c r="K92" s="13">
        <f>SUBTOTAL(9,K88:K91)</f>
        <v>22.578947368421051</v>
      </c>
    </row>
    <row r="93" spans="1:11" x14ac:dyDescent="0.2">
      <c r="A93" t="s">
        <v>234</v>
      </c>
      <c r="B93">
        <v>2015</v>
      </c>
      <c r="C93">
        <v>6</v>
      </c>
      <c r="D93" t="s">
        <v>29</v>
      </c>
      <c r="E93" t="s">
        <v>237</v>
      </c>
      <c r="F93">
        <v>1952</v>
      </c>
      <c r="G93">
        <f>J93-F93</f>
        <v>62</v>
      </c>
      <c r="H93">
        <v>18</v>
      </c>
      <c r="I93" s="17">
        <f>(+H93/57)*100</f>
        <v>31.578947368421051</v>
      </c>
      <c r="J93" s="14">
        <v>2014</v>
      </c>
      <c r="K93" s="13">
        <f>G93*(I93/100)</f>
        <v>19.578947368421051</v>
      </c>
    </row>
    <row r="94" spans="1:11" x14ac:dyDescent="0.2">
      <c r="A94" t="s">
        <v>234</v>
      </c>
      <c r="B94">
        <v>2015</v>
      </c>
      <c r="C94">
        <v>6</v>
      </c>
      <c r="D94" t="s">
        <v>29</v>
      </c>
      <c r="E94" t="s">
        <v>236</v>
      </c>
      <c r="F94">
        <v>2000</v>
      </c>
      <c r="G94">
        <f>J94-F94</f>
        <v>14</v>
      </c>
      <c r="H94">
        <v>13</v>
      </c>
      <c r="I94" s="17">
        <f>(+H94/57)*100</f>
        <v>22.807017543859647</v>
      </c>
      <c r="J94" s="14">
        <v>2014</v>
      </c>
      <c r="K94" s="13">
        <f>G94*(I94/100)</f>
        <v>3.1929824561403506</v>
      </c>
    </row>
    <row r="95" spans="1:11" x14ac:dyDescent="0.2">
      <c r="A95" t="s">
        <v>234</v>
      </c>
      <c r="B95">
        <v>2015</v>
      </c>
      <c r="C95">
        <v>6</v>
      </c>
      <c r="D95" t="s">
        <v>29</v>
      </c>
      <c r="E95" t="s">
        <v>102</v>
      </c>
      <c r="F95">
        <v>2004</v>
      </c>
      <c r="G95">
        <f>J95-F95</f>
        <v>10</v>
      </c>
      <c r="H95">
        <v>9</v>
      </c>
      <c r="I95" s="17">
        <f>(+H95/57)*100</f>
        <v>15.789473684210526</v>
      </c>
      <c r="J95" s="14">
        <v>2014</v>
      </c>
      <c r="K95" s="13">
        <f>G95*(I95/100)</f>
        <v>1.5789473684210527</v>
      </c>
    </row>
    <row r="96" spans="1:11" x14ac:dyDescent="0.2">
      <c r="A96" t="s">
        <v>234</v>
      </c>
      <c r="B96">
        <v>2015</v>
      </c>
      <c r="C96">
        <v>6</v>
      </c>
      <c r="D96" t="s">
        <v>29</v>
      </c>
      <c r="E96" t="s">
        <v>235</v>
      </c>
      <c r="F96">
        <v>1983</v>
      </c>
      <c r="G96">
        <f>J96-F96</f>
        <v>31</v>
      </c>
      <c r="H96">
        <v>8</v>
      </c>
      <c r="I96" s="17">
        <f>(+H96/57)*100</f>
        <v>14.035087719298245</v>
      </c>
      <c r="J96" s="14">
        <v>2014</v>
      </c>
      <c r="K96" s="13">
        <f>G96*(I96/100)</f>
        <v>4.3508771929824555</v>
      </c>
    </row>
    <row r="97" spans="1:11" x14ac:dyDescent="0.2">
      <c r="A97" t="s">
        <v>234</v>
      </c>
      <c r="B97">
        <v>2015</v>
      </c>
      <c r="C97">
        <v>6</v>
      </c>
      <c r="D97" t="s">
        <v>29</v>
      </c>
      <c r="E97" t="s">
        <v>233</v>
      </c>
      <c r="F97">
        <v>1994</v>
      </c>
      <c r="G97">
        <f>J97-F97</f>
        <v>20</v>
      </c>
      <c r="H97">
        <v>4</v>
      </c>
      <c r="I97" s="17">
        <f>(+H97/57)*100</f>
        <v>7.0175438596491224</v>
      </c>
      <c r="J97" s="14">
        <v>2014</v>
      </c>
      <c r="K97" s="13">
        <f>G97*(I97/100)</f>
        <v>1.4035087719298245</v>
      </c>
    </row>
    <row r="98" spans="1:11" x14ac:dyDescent="0.2">
      <c r="A98" s="12" t="s">
        <v>232</v>
      </c>
      <c r="I98" s="17"/>
      <c r="J98" s="14"/>
      <c r="K98" s="13">
        <f>SUBTOTAL(9,K93:K97)</f>
        <v>30.105263157894733</v>
      </c>
    </row>
    <row r="99" spans="1:11" x14ac:dyDescent="0.2">
      <c r="A99" t="s">
        <v>228</v>
      </c>
      <c r="B99">
        <v>1995</v>
      </c>
      <c r="C99">
        <v>7</v>
      </c>
      <c r="D99" t="s">
        <v>31</v>
      </c>
      <c r="E99" t="s">
        <v>225</v>
      </c>
      <c r="F99">
        <v>1951</v>
      </c>
      <c r="G99">
        <f>J99-F99</f>
        <v>43</v>
      </c>
      <c r="H99">
        <v>26</v>
      </c>
      <c r="I99" s="17">
        <f>(+H99/72)*100</f>
        <v>36.111111111111107</v>
      </c>
      <c r="J99" s="14">
        <v>1994</v>
      </c>
      <c r="K99" s="13">
        <f>G99*(I99/100)</f>
        <v>15.527777777777775</v>
      </c>
    </row>
    <row r="100" spans="1:11" x14ac:dyDescent="0.2">
      <c r="A100" s="1" t="s">
        <v>228</v>
      </c>
      <c r="B100" s="1">
        <v>1995</v>
      </c>
      <c r="C100" s="1">
        <v>7</v>
      </c>
      <c r="D100" s="1" t="s">
        <v>31</v>
      </c>
      <c r="E100" s="1" t="s">
        <v>231</v>
      </c>
      <c r="F100" s="1">
        <v>1982</v>
      </c>
      <c r="G100" s="1">
        <f>J100-F100</f>
        <v>12</v>
      </c>
      <c r="H100" s="1">
        <v>11</v>
      </c>
      <c r="I100" s="13">
        <f>(+H100/72)*100</f>
        <v>15.277777777777779</v>
      </c>
      <c r="J100" s="5">
        <v>1994</v>
      </c>
      <c r="K100" s="13">
        <f>G100*(I100/100)</f>
        <v>1.8333333333333335</v>
      </c>
    </row>
    <row r="101" spans="1:11" x14ac:dyDescent="0.2">
      <c r="A101" s="1" t="s">
        <v>228</v>
      </c>
      <c r="B101" s="1">
        <v>1995</v>
      </c>
      <c r="C101" s="1">
        <v>7</v>
      </c>
      <c r="D101" s="1" t="s">
        <v>31</v>
      </c>
      <c r="E101" s="1" t="s">
        <v>230</v>
      </c>
      <c r="F101" s="1">
        <v>1978</v>
      </c>
      <c r="G101" s="1">
        <f>J101-F101</f>
        <v>16</v>
      </c>
      <c r="H101" s="1">
        <v>8</v>
      </c>
      <c r="I101" s="13">
        <f>(+H101/72)*100</f>
        <v>11.111111111111111</v>
      </c>
      <c r="J101" s="5">
        <v>1994</v>
      </c>
      <c r="K101" s="13">
        <f>G101*(I101/100)</f>
        <v>1.7777777777777777</v>
      </c>
    </row>
    <row r="102" spans="1:11" x14ac:dyDescent="0.2">
      <c r="A102" t="s">
        <v>228</v>
      </c>
      <c r="B102">
        <v>1995</v>
      </c>
      <c r="C102">
        <v>7</v>
      </c>
      <c r="D102" t="s">
        <v>31</v>
      </c>
      <c r="E102" t="s">
        <v>224</v>
      </c>
      <c r="F102">
        <v>1970</v>
      </c>
      <c r="G102">
        <f>J102-F102</f>
        <v>24</v>
      </c>
      <c r="H102">
        <v>7</v>
      </c>
      <c r="I102" s="17">
        <f>(+H102/72)*100</f>
        <v>9.7222222222222232</v>
      </c>
      <c r="J102" s="14">
        <v>1994</v>
      </c>
      <c r="K102" s="13">
        <f>G102*(I102/100)</f>
        <v>2.3333333333333339</v>
      </c>
    </row>
    <row r="103" spans="1:11" x14ac:dyDescent="0.2">
      <c r="A103" s="1" t="s">
        <v>228</v>
      </c>
      <c r="B103" s="1">
        <v>1995</v>
      </c>
      <c r="C103" s="1">
        <v>7</v>
      </c>
      <c r="D103" s="1" t="s">
        <v>31</v>
      </c>
      <c r="E103" s="1" t="s">
        <v>229</v>
      </c>
      <c r="F103" s="1">
        <v>1869</v>
      </c>
      <c r="G103" s="1">
        <f>J103-F103</f>
        <v>125</v>
      </c>
      <c r="H103" s="1">
        <v>7</v>
      </c>
      <c r="I103" s="13">
        <f>(+H103/72)*100</f>
        <v>9.7222222222222232</v>
      </c>
      <c r="J103" s="5">
        <v>1994</v>
      </c>
      <c r="K103" s="13">
        <f>G103*(I103/100)</f>
        <v>12.15277777777778</v>
      </c>
    </row>
    <row r="104" spans="1:11" x14ac:dyDescent="0.2">
      <c r="A104" s="1" t="s">
        <v>228</v>
      </c>
      <c r="B104" s="1">
        <v>1995</v>
      </c>
      <c r="C104" s="1">
        <v>7</v>
      </c>
      <c r="D104" s="1" t="s">
        <v>31</v>
      </c>
      <c r="E104" s="1" t="s">
        <v>227</v>
      </c>
      <c r="F104" s="1">
        <v>1979</v>
      </c>
      <c r="G104" s="1">
        <f>J104-F104</f>
        <v>15</v>
      </c>
      <c r="H104" s="1">
        <v>6</v>
      </c>
      <c r="I104" s="13">
        <f>(+H104/72)*100</f>
        <v>8.3333333333333321</v>
      </c>
      <c r="J104" s="5">
        <v>1994</v>
      </c>
      <c r="K104" s="13">
        <f>G104*(I104/100)</f>
        <v>1.2499999999999998</v>
      </c>
    </row>
    <row r="105" spans="1:11" x14ac:dyDescent="0.2">
      <c r="A105" s="16" t="s">
        <v>226</v>
      </c>
      <c r="B105" s="1"/>
      <c r="C105" s="1"/>
      <c r="D105" s="1"/>
      <c r="E105" s="1"/>
      <c r="F105" s="1"/>
      <c r="G105" s="1"/>
      <c r="H105" s="1"/>
      <c r="I105" s="13"/>
      <c r="J105" s="5"/>
      <c r="K105" s="13">
        <f>SUBTOTAL(9,K99:K104)</f>
        <v>34.875</v>
      </c>
    </row>
    <row r="106" spans="1:11" x14ac:dyDescent="0.2">
      <c r="A106" t="s">
        <v>221</v>
      </c>
      <c r="B106">
        <v>2005</v>
      </c>
      <c r="C106">
        <v>7</v>
      </c>
      <c r="D106" t="s">
        <v>31</v>
      </c>
      <c r="E106" t="s">
        <v>225</v>
      </c>
      <c r="F106">
        <v>1951</v>
      </c>
      <c r="G106">
        <f>J106-F106</f>
        <v>51</v>
      </c>
      <c r="H106">
        <v>24</v>
      </c>
      <c r="I106" s="17">
        <f>(+H106/100)*100</f>
        <v>24</v>
      </c>
      <c r="J106" s="14">
        <v>2002</v>
      </c>
      <c r="K106" s="13">
        <f>G106*(I106/100)</f>
        <v>12.24</v>
      </c>
    </row>
    <row r="107" spans="1:11" x14ac:dyDescent="0.2">
      <c r="A107" t="s">
        <v>221</v>
      </c>
      <c r="B107">
        <v>2005</v>
      </c>
      <c r="C107">
        <v>7</v>
      </c>
      <c r="D107" t="s">
        <v>31</v>
      </c>
      <c r="E107" s="1" t="s">
        <v>224</v>
      </c>
      <c r="F107" s="1">
        <v>1970</v>
      </c>
      <c r="G107">
        <f>J107-F107</f>
        <v>32</v>
      </c>
      <c r="H107" s="1">
        <v>16</v>
      </c>
      <c r="I107" s="13">
        <f>(+H107/100)*100</f>
        <v>16</v>
      </c>
      <c r="J107" s="14">
        <v>2002</v>
      </c>
      <c r="K107" s="13">
        <f>G107*(I107/100)</f>
        <v>5.12</v>
      </c>
    </row>
    <row r="108" spans="1:11" x14ac:dyDescent="0.2">
      <c r="A108" t="s">
        <v>221</v>
      </c>
      <c r="B108">
        <v>2005</v>
      </c>
      <c r="C108">
        <v>7</v>
      </c>
      <c r="D108" t="s">
        <v>31</v>
      </c>
      <c r="E108" t="s">
        <v>223</v>
      </c>
      <c r="F108">
        <v>1995</v>
      </c>
      <c r="G108">
        <f>J108-F108</f>
        <v>7</v>
      </c>
      <c r="H108" s="1">
        <v>10</v>
      </c>
      <c r="I108" s="13">
        <f>(+H108/100)*100</f>
        <v>10</v>
      </c>
      <c r="J108" s="14">
        <v>2002</v>
      </c>
      <c r="K108" s="13">
        <f>G108*(I108/100)</f>
        <v>0.70000000000000007</v>
      </c>
    </row>
    <row r="109" spans="1:11" x14ac:dyDescent="0.2">
      <c r="A109" t="s">
        <v>221</v>
      </c>
      <c r="B109">
        <v>2005</v>
      </c>
      <c r="C109">
        <v>7</v>
      </c>
      <c r="D109" t="s">
        <v>31</v>
      </c>
      <c r="E109" t="s">
        <v>222</v>
      </c>
      <c r="F109">
        <v>2002</v>
      </c>
      <c r="G109">
        <v>1</v>
      </c>
      <c r="H109" s="1">
        <v>10</v>
      </c>
      <c r="I109" s="13">
        <f>(+H109/100)*100</f>
        <v>10</v>
      </c>
      <c r="J109" s="14">
        <v>2002</v>
      </c>
      <c r="K109" s="13">
        <f>G109*(I109/100)</f>
        <v>0.1</v>
      </c>
    </row>
    <row r="110" spans="1:11" x14ac:dyDescent="0.2">
      <c r="A110" t="s">
        <v>221</v>
      </c>
      <c r="B110">
        <v>2005</v>
      </c>
      <c r="C110">
        <v>7</v>
      </c>
      <c r="D110" t="s">
        <v>31</v>
      </c>
      <c r="E110" t="s">
        <v>220</v>
      </c>
      <c r="F110">
        <v>2002</v>
      </c>
      <c r="G110">
        <v>1</v>
      </c>
      <c r="H110" s="1">
        <v>7</v>
      </c>
      <c r="I110" s="13">
        <f>(+H110/100)*100</f>
        <v>7.0000000000000009</v>
      </c>
      <c r="J110" s="14">
        <v>2002</v>
      </c>
      <c r="K110" s="13">
        <f>G110*(I110/100)</f>
        <v>7.0000000000000007E-2</v>
      </c>
    </row>
    <row r="111" spans="1:11" x14ac:dyDescent="0.2">
      <c r="A111" s="12" t="s">
        <v>219</v>
      </c>
      <c r="H111" s="1"/>
      <c r="I111" s="13"/>
      <c r="J111" s="14"/>
      <c r="K111" s="13">
        <f>SUBTOTAL(9,K106:K110)</f>
        <v>18.23</v>
      </c>
    </row>
    <row r="112" spans="1:11" x14ac:dyDescent="0.2">
      <c r="A112" s="1" t="s">
        <v>217</v>
      </c>
      <c r="B112" s="1">
        <v>2015</v>
      </c>
      <c r="C112" s="1">
        <v>7</v>
      </c>
      <c r="D112" s="1" t="s">
        <v>31</v>
      </c>
      <c r="E112" s="1" t="s">
        <v>218</v>
      </c>
      <c r="F112" s="1">
        <v>2003</v>
      </c>
      <c r="G112" s="1">
        <f>J112-F112</f>
        <v>10</v>
      </c>
      <c r="H112" s="1">
        <v>87</v>
      </c>
      <c r="I112" s="13">
        <f>(+H112/137)*100</f>
        <v>63.503649635036496</v>
      </c>
      <c r="J112" s="5">
        <v>2013</v>
      </c>
      <c r="K112" s="13">
        <f>G112*(I112/100)</f>
        <v>6.3503649635036492</v>
      </c>
    </row>
    <row r="113" spans="1:11" x14ac:dyDescent="0.2">
      <c r="A113" t="s">
        <v>217</v>
      </c>
      <c r="B113">
        <v>2015</v>
      </c>
      <c r="C113">
        <v>7</v>
      </c>
      <c r="D113" t="s">
        <v>31</v>
      </c>
      <c r="E113" t="s">
        <v>216</v>
      </c>
      <c r="F113">
        <v>2010</v>
      </c>
      <c r="G113">
        <f>J113-F113</f>
        <v>3</v>
      </c>
      <c r="H113">
        <v>8</v>
      </c>
      <c r="I113" s="13">
        <f>(+H113/137)*100</f>
        <v>5.8394160583941606</v>
      </c>
      <c r="J113" s="14">
        <v>2013</v>
      </c>
      <c r="K113" s="13">
        <f>G113*(I113/100)</f>
        <v>0.17518248175182483</v>
      </c>
    </row>
    <row r="114" spans="1:11" x14ac:dyDescent="0.2">
      <c r="A114" s="12" t="s">
        <v>215</v>
      </c>
      <c r="I114" s="13"/>
      <c r="J114" s="14"/>
      <c r="K114" s="13">
        <f>SUBTOTAL(9,K112:K113)</f>
        <v>6.5255474452554738</v>
      </c>
    </row>
    <row r="115" spans="1:11" x14ac:dyDescent="0.2">
      <c r="A115" t="s">
        <v>214</v>
      </c>
      <c r="B115">
        <v>1995</v>
      </c>
      <c r="C115">
        <v>8</v>
      </c>
      <c r="D115" t="s">
        <v>13</v>
      </c>
      <c r="E115" t="s">
        <v>208</v>
      </c>
      <c r="F115">
        <v>1981</v>
      </c>
      <c r="G115">
        <f>J115-F115</f>
        <v>13</v>
      </c>
      <c r="H115">
        <v>39</v>
      </c>
      <c r="I115" s="13">
        <f>(+H115/84)*100</f>
        <v>46.428571428571431</v>
      </c>
      <c r="J115" s="14">
        <v>1994</v>
      </c>
      <c r="K115" s="13">
        <f>G115*(I115/100)</f>
        <v>6.0357142857142856</v>
      </c>
    </row>
    <row r="116" spans="1:11" x14ac:dyDescent="0.2">
      <c r="A116" s="1" t="s">
        <v>214</v>
      </c>
      <c r="B116" s="1">
        <v>1995</v>
      </c>
      <c r="C116" s="1">
        <v>8</v>
      </c>
      <c r="D116" s="1" t="s">
        <v>13</v>
      </c>
      <c r="E116" s="1" t="s">
        <v>207</v>
      </c>
      <c r="F116" s="1">
        <v>1980</v>
      </c>
      <c r="G116" s="1">
        <f>J116-F116</f>
        <v>14</v>
      </c>
      <c r="H116" s="1">
        <v>21</v>
      </c>
      <c r="I116" s="13">
        <f>(+H116/84)*100</f>
        <v>25</v>
      </c>
      <c r="J116" s="5">
        <v>1994</v>
      </c>
      <c r="K116" s="13">
        <f>G116*(I116/100)</f>
        <v>3.5</v>
      </c>
    </row>
    <row r="117" spans="1:11" x14ac:dyDescent="0.2">
      <c r="A117" t="s">
        <v>214</v>
      </c>
      <c r="B117">
        <v>1995</v>
      </c>
      <c r="C117">
        <v>8</v>
      </c>
      <c r="D117" t="s">
        <v>13</v>
      </c>
      <c r="E117" t="s">
        <v>213</v>
      </c>
      <c r="F117">
        <v>1960</v>
      </c>
      <c r="G117">
        <f>J117-F117</f>
        <v>34</v>
      </c>
      <c r="H117">
        <v>18</v>
      </c>
      <c r="I117" s="13">
        <f>(+H117/84)*100</f>
        <v>21.428571428571427</v>
      </c>
      <c r="J117" s="14">
        <v>1994</v>
      </c>
      <c r="K117" s="13">
        <f>G117*(I117/100)</f>
        <v>7.2857142857142856</v>
      </c>
    </row>
    <row r="118" spans="1:11" x14ac:dyDescent="0.2">
      <c r="A118" s="12" t="s">
        <v>212</v>
      </c>
      <c r="I118" s="13"/>
      <c r="J118" s="14"/>
      <c r="K118" s="13">
        <f>SUBTOTAL(9,K115:K117)</f>
        <v>16.821428571428569</v>
      </c>
    </row>
    <row r="119" spans="1:11" x14ac:dyDescent="0.2">
      <c r="A119" s="1" t="s">
        <v>211</v>
      </c>
      <c r="B119" s="1">
        <v>2005</v>
      </c>
      <c r="C119" s="1">
        <v>8</v>
      </c>
      <c r="D119" s="1" t="s">
        <v>13</v>
      </c>
      <c r="E119" s="1" t="s">
        <v>207</v>
      </c>
      <c r="F119" s="1">
        <v>1980</v>
      </c>
      <c r="G119" s="1">
        <f>J119-F119</f>
        <v>23</v>
      </c>
      <c r="H119" s="1">
        <v>31</v>
      </c>
      <c r="I119" s="13">
        <f>(+H119/84)*100</f>
        <v>36.904761904761905</v>
      </c>
      <c r="J119" s="5">
        <v>2003</v>
      </c>
      <c r="K119" s="13">
        <f>G119*(I119/100)</f>
        <v>8.488095238095239</v>
      </c>
    </row>
    <row r="120" spans="1:11" x14ac:dyDescent="0.2">
      <c r="A120" t="s">
        <v>211</v>
      </c>
      <c r="B120">
        <v>2005</v>
      </c>
      <c r="C120">
        <v>8</v>
      </c>
      <c r="D120" t="s">
        <v>13</v>
      </c>
      <c r="E120" t="s">
        <v>208</v>
      </c>
      <c r="F120">
        <v>1981</v>
      </c>
      <c r="G120">
        <f>J120-F120</f>
        <v>22</v>
      </c>
      <c r="H120">
        <v>27</v>
      </c>
      <c r="I120" s="13">
        <f>(+H120/84)*100</f>
        <v>32.142857142857146</v>
      </c>
      <c r="J120" s="14">
        <v>2003</v>
      </c>
      <c r="K120" s="13">
        <f>G120*(I120/100)</f>
        <v>7.0714285714285721</v>
      </c>
    </row>
    <row r="121" spans="1:11" x14ac:dyDescent="0.2">
      <c r="A121" s="1" t="s">
        <v>211</v>
      </c>
      <c r="B121" s="1">
        <v>2005</v>
      </c>
      <c r="C121" s="1">
        <v>8</v>
      </c>
      <c r="D121" s="1" t="s">
        <v>13</v>
      </c>
      <c r="E121" s="1" t="s">
        <v>204</v>
      </c>
      <c r="F121" s="1">
        <v>1961</v>
      </c>
      <c r="G121" s="1">
        <f>J121-F121</f>
        <v>42</v>
      </c>
      <c r="H121" s="1">
        <v>16</v>
      </c>
      <c r="I121" s="13">
        <f>(+H121/84)*100</f>
        <v>19.047619047619047</v>
      </c>
      <c r="J121" s="5">
        <v>2003</v>
      </c>
      <c r="K121" s="13">
        <f>G121*(I121/100)</f>
        <v>8</v>
      </c>
    </row>
    <row r="122" spans="1:11" x14ac:dyDescent="0.2">
      <c r="A122" t="s">
        <v>211</v>
      </c>
      <c r="B122">
        <v>2005</v>
      </c>
      <c r="C122">
        <v>8</v>
      </c>
      <c r="D122" t="s">
        <v>13</v>
      </c>
      <c r="E122" t="s">
        <v>210</v>
      </c>
      <c r="F122" s="1">
        <v>2000</v>
      </c>
      <c r="G122" s="1">
        <f>J122-F122</f>
        <v>3</v>
      </c>
      <c r="H122" s="1">
        <v>5</v>
      </c>
      <c r="I122" s="13">
        <f>(+H122/84)*100</f>
        <v>5.9523809523809517</v>
      </c>
      <c r="J122" s="14">
        <v>2003</v>
      </c>
      <c r="K122" s="13">
        <f>G122*(I122/100)</f>
        <v>0.17857142857142855</v>
      </c>
    </row>
    <row r="123" spans="1:11" x14ac:dyDescent="0.2">
      <c r="A123" s="12" t="s">
        <v>209</v>
      </c>
      <c r="F123" s="1"/>
      <c r="G123" s="1"/>
      <c r="H123" s="1"/>
      <c r="I123" s="13"/>
      <c r="J123" s="14"/>
      <c r="K123" s="13">
        <f>SUBTOTAL(9,K119:K122)</f>
        <v>23.738095238095237</v>
      </c>
    </row>
    <row r="124" spans="1:11" x14ac:dyDescent="0.2">
      <c r="A124" t="s">
        <v>205</v>
      </c>
      <c r="B124">
        <v>2015</v>
      </c>
      <c r="C124">
        <v>8</v>
      </c>
      <c r="D124" t="s">
        <v>13</v>
      </c>
      <c r="E124" t="s">
        <v>208</v>
      </c>
      <c r="F124">
        <v>1981</v>
      </c>
      <c r="G124">
        <f>J124-F124</f>
        <v>34</v>
      </c>
      <c r="H124">
        <v>35</v>
      </c>
      <c r="I124" s="13">
        <f>(+H124/84)*100</f>
        <v>41.666666666666671</v>
      </c>
      <c r="J124" s="14">
        <v>2015</v>
      </c>
      <c r="K124" s="13">
        <f>G124*(I124/100)</f>
        <v>14.16666666666667</v>
      </c>
    </row>
    <row r="125" spans="1:11" x14ac:dyDescent="0.2">
      <c r="A125" s="1" t="s">
        <v>205</v>
      </c>
      <c r="B125" s="1">
        <v>2015</v>
      </c>
      <c r="C125" s="1">
        <v>8</v>
      </c>
      <c r="D125" s="1" t="s">
        <v>13</v>
      </c>
      <c r="E125" s="1" t="s">
        <v>207</v>
      </c>
      <c r="F125" s="1">
        <v>1980</v>
      </c>
      <c r="G125" s="1">
        <f>J125-F125</f>
        <v>35</v>
      </c>
      <c r="H125" s="1">
        <v>31</v>
      </c>
      <c r="I125" s="13">
        <f>(+H125/84)*100</f>
        <v>36.904761904761905</v>
      </c>
      <c r="J125" s="5">
        <v>2015</v>
      </c>
      <c r="K125" s="13">
        <f>G125*(I125/100)</f>
        <v>12.916666666666668</v>
      </c>
    </row>
    <row r="126" spans="1:11" x14ac:dyDescent="0.2">
      <c r="A126" t="s">
        <v>205</v>
      </c>
      <c r="B126">
        <v>2015</v>
      </c>
      <c r="C126">
        <v>8</v>
      </c>
      <c r="D126" t="s">
        <v>13</v>
      </c>
      <c r="E126" t="s">
        <v>206</v>
      </c>
      <c r="F126">
        <v>2010</v>
      </c>
      <c r="G126">
        <f>J126-F126</f>
        <v>5</v>
      </c>
      <c r="H126">
        <v>11</v>
      </c>
      <c r="I126" s="13">
        <f>(+H126/84)*100</f>
        <v>13.095238095238097</v>
      </c>
      <c r="J126" s="14">
        <v>2015</v>
      </c>
      <c r="K126" s="13">
        <f>G126*(I126/100)</f>
        <v>0.65476190476190477</v>
      </c>
    </row>
    <row r="127" spans="1:11" x14ac:dyDescent="0.2">
      <c r="A127" t="s">
        <v>205</v>
      </c>
      <c r="B127">
        <v>2015</v>
      </c>
      <c r="C127">
        <v>8</v>
      </c>
      <c r="D127" t="s">
        <v>13</v>
      </c>
      <c r="E127" t="s">
        <v>204</v>
      </c>
      <c r="F127">
        <v>1961</v>
      </c>
      <c r="G127">
        <f>J127-F127</f>
        <v>54</v>
      </c>
      <c r="H127">
        <v>6</v>
      </c>
      <c r="I127" s="13">
        <f>(+H127/84)*100</f>
        <v>7.1428571428571423</v>
      </c>
      <c r="J127" s="14">
        <v>2015</v>
      </c>
      <c r="K127" s="13">
        <f>G127*(I127/100)</f>
        <v>3.8571428571428568</v>
      </c>
    </row>
    <row r="128" spans="1:11" x14ac:dyDescent="0.2">
      <c r="A128" s="12" t="s">
        <v>203</v>
      </c>
      <c r="I128" s="13"/>
      <c r="J128" s="14"/>
      <c r="K128" s="13">
        <f>SUBTOTAL(9,K124:K127)</f>
        <v>31.595238095238098</v>
      </c>
    </row>
    <row r="129" spans="1:11" x14ac:dyDescent="0.2">
      <c r="A129" t="s">
        <v>201</v>
      </c>
      <c r="B129">
        <v>1995</v>
      </c>
      <c r="C129">
        <v>9</v>
      </c>
      <c r="D129" t="s">
        <v>33</v>
      </c>
      <c r="E129" t="s">
        <v>36</v>
      </c>
      <c r="F129">
        <v>1985</v>
      </c>
      <c r="G129">
        <f>J129-F129</f>
        <v>10</v>
      </c>
      <c r="H129">
        <v>44</v>
      </c>
      <c r="I129" s="13">
        <f>(+H129/80)*100</f>
        <v>55.000000000000007</v>
      </c>
      <c r="J129" s="14">
        <v>1995</v>
      </c>
      <c r="K129" s="13">
        <f>G129*(I129/100)</f>
        <v>5.5</v>
      </c>
    </row>
    <row r="130" spans="1:11" x14ac:dyDescent="0.2">
      <c r="A130" t="s">
        <v>201</v>
      </c>
      <c r="B130">
        <v>1995</v>
      </c>
      <c r="C130">
        <v>9</v>
      </c>
      <c r="D130" t="s">
        <v>33</v>
      </c>
      <c r="E130" t="s">
        <v>197</v>
      </c>
      <c r="F130">
        <v>1990</v>
      </c>
      <c r="G130">
        <f>J130-F130</f>
        <v>5</v>
      </c>
      <c r="H130">
        <v>18</v>
      </c>
      <c r="I130" s="13">
        <f>(+H130/80)*100</f>
        <v>22.5</v>
      </c>
      <c r="J130" s="14">
        <v>1995</v>
      </c>
      <c r="K130" s="13">
        <f>G130*(I130/100)</f>
        <v>1.125</v>
      </c>
    </row>
    <row r="131" spans="1:11" x14ac:dyDescent="0.2">
      <c r="A131" s="1" t="s">
        <v>201</v>
      </c>
      <c r="B131" s="1">
        <v>1995</v>
      </c>
      <c r="C131" s="1">
        <v>9</v>
      </c>
      <c r="D131" s="1" t="s">
        <v>33</v>
      </c>
      <c r="E131" s="1" t="s">
        <v>202</v>
      </c>
      <c r="F131" s="1">
        <v>1995</v>
      </c>
      <c r="G131" s="1">
        <v>1</v>
      </c>
      <c r="H131" s="1">
        <v>6</v>
      </c>
      <c r="I131" s="13">
        <f>(+H131/80)*100</f>
        <v>7.5</v>
      </c>
      <c r="J131" s="5">
        <v>1995</v>
      </c>
      <c r="K131" s="13">
        <f>G131*(I131/100)</f>
        <v>7.4999999999999997E-2</v>
      </c>
    </row>
    <row r="132" spans="1:11" x14ac:dyDescent="0.2">
      <c r="A132" t="s">
        <v>201</v>
      </c>
      <c r="B132">
        <v>1995</v>
      </c>
      <c r="C132">
        <v>9</v>
      </c>
      <c r="D132" t="s">
        <v>33</v>
      </c>
      <c r="E132" t="s">
        <v>200</v>
      </c>
      <c r="F132">
        <v>1955</v>
      </c>
      <c r="G132" s="1">
        <f>J132-F132</f>
        <v>40</v>
      </c>
      <c r="H132">
        <v>4</v>
      </c>
      <c r="I132" s="13">
        <f>(+H132/80)*100</f>
        <v>5</v>
      </c>
      <c r="J132" s="14">
        <v>1995</v>
      </c>
      <c r="K132" s="13">
        <f>G132*(I132/100)</f>
        <v>2</v>
      </c>
    </row>
    <row r="133" spans="1:11" x14ac:dyDescent="0.2">
      <c r="A133" s="12" t="s">
        <v>199</v>
      </c>
      <c r="G133" s="1"/>
      <c r="I133" s="13"/>
      <c r="J133" s="14"/>
      <c r="K133" s="13">
        <f>SUBTOTAL(9,K129:K132)</f>
        <v>8.6999999999999993</v>
      </c>
    </row>
    <row r="134" spans="1:11" x14ac:dyDescent="0.2">
      <c r="A134" s="1" t="s">
        <v>196</v>
      </c>
      <c r="B134" s="1">
        <v>2005</v>
      </c>
      <c r="C134" s="1">
        <v>9</v>
      </c>
      <c r="D134" s="1" t="s">
        <v>33</v>
      </c>
      <c r="E134" s="1" t="s">
        <v>198</v>
      </c>
      <c r="F134" s="1">
        <v>2003</v>
      </c>
      <c r="G134" s="1">
        <v>1</v>
      </c>
      <c r="H134" s="1">
        <v>50</v>
      </c>
      <c r="I134" s="13">
        <f>(+H134/158)*100</f>
        <v>31.645569620253166</v>
      </c>
      <c r="J134" s="5">
        <v>2003</v>
      </c>
      <c r="K134" s="13">
        <f>G134*(I134/100)</f>
        <v>0.31645569620253167</v>
      </c>
    </row>
    <row r="135" spans="1:11" x14ac:dyDescent="0.2">
      <c r="A135" t="s">
        <v>196</v>
      </c>
      <c r="B135">
        <v>2005</v>
      </c>
      <c r="C135">
        <v>9</v>
      </c>
      <c r="D135" t="s">
        <v>33</v>
      </c>
      <c r="E135" t="s">
        <v>197</v>
      </c>
      <c r="F135">
        <v>1990</v>
      </c>
      <c r="G135">
        <f>J135-F135</f>
        <v>13</v>
      </c>
      <c r="H135">
        <v>43</v>
      </c>
      <c r="I135" s="13">
        <f>(+H135/158)*100</f>
        <v>27.215189873417721</v>
      </c>
      <c r="J135" s="14">
        <v>2003</v>
      </c>
      <c r="K135" s="13">
        <f>G135*(I135/100)</f>
        <v>3.537974683544304</v>
      </c>
    </row>
    <row r="136" spans="1:11" x14ac:dyDescent="0.2">
      <c r="A136" t="s">
        <v>196</v>
      </c>
      <c r="B136">
        <v>2005</v>
      </c>
      <c r="C136">
        <v>9</v>
      </c>
      <c r="D136" t="s">
        <v>33</v>
      </c>
      <c r="E136" t="s">
        <v>193</v>
      </c>
      <c r="F136">
        <v>2002</v>
      </c>
      <c r="G136">
        <f>J136-F136</f>
        <v>1</v>
      </c>
      <c r="H136">
        <v>31</v>
      </c>
      <c r="I136" s="13">
        <f>(+H136/158)*100</f>
        <v>19.62025316455696</v>
      </c>
      <c r="J136" s="14">
        <v>2003</v>
      </c>
      <c r="K136" s="13">
        <f>G136*(I136/100)</f>
        <v>0.19620253164556961</v>
      </c>
    </row>
    <row r="137" spans="1:11" x14ac:dyDescent="0.2">
      <c r="A137" t="s">
        <v>196</v>
      </c>
      <c r="B137">
        <v>2005</v>
      </c>
      <c r="C137">
        <v>9</v>
      </c>
      <c r="D137" t="s">
        <v>33</v>
      </c>
      <c r="E137" t="s">
        <v>36</v>
      </c>
      <c r="F137">
        <v>1985</v>
      </c>
      <c r="G137">
        <f>J137-F137</f>
        <v>18</v>
      </c>
      <c r="H137">
        <v>16</v>
      </c>
      <c r="I137" s="13">
        <f>(+H137/158)*100</f>
        <v>10.126582278481013</v>
      </c>
      <c r="J137" s="14">
        <v>2003</v>
      </c>
      <c r="K137" s="13">
        <f>G137*(I137/100)</f>
        <v>1.8227848101265824</v>
      </c>
    </row>
    <row r="138" spans="1:11" x14ac:dyDescent="0.2">
      <c r="A138" s="12" t="s">
        <v>195</v>
      </c>
      <c r="I138" s="13"/>
      <c r="J138" s="14"/>
      <c r="K138" s="13">
        <f>SUBTOTAL(9,K134:K137)</f>
        <v>5.8734177215189876</v>
      </c>
    </row>
    <row r="139" spans="1:11" x14ac:dyDescent="0.2">
      <c r="A139" t="s">
        <v>190</v>
      </c>
      <c r="B139">
        <v>2015</v>
      </c>
      <c r="C139">
        <v>9</v>
      </c>
      <c r="D139" t="s">
        <v>33</v>
      </c>
      <c r="E139" t="s">
        <v>194</v>
      </c>
      <c r="F139">
        <v>2010</v>
      </c>
      <c r="G139">
        <f>J139-F139</f>
        <v>5</v>
      </c>
      <c r="H139">
        <v>45</v>
      </c>
      <c r="I139" s="13">
        <f>(+H139/158)*100</f>
        <v>28.481012658227851</v>
      </c>
      <c r="J139" s="14">
        <v>2015</v>
      </c>
      <c r="K139" s="13">
        <f>G139*(I139/100)</f>
        <v>1.4240506329113924</v>
      </c>
    </row>
    <row r="140" spans="1:11" x14ac:dyDescent="0.2">
      <c r="A140" t="s">
        <v>190</v>
      </c>
      <c r="B140">
        <v>2015</v>
      </c>
      <c r="C140">
        <v>9</v>
      </c>
      <c r="D140" t="s">
        <v>33</v>
      </c>
      <c r="E140" t="s">
        <v>193</v>
      </c>
      <c r="F140">
        <v>2002</v>
      </c>
      <c r="G140">
        <f>J140-F140</f>
        <v>13</v>
      </c>
      <c r="H140">
        <v>32</v>
      </c>
      <c r="I140" s="13">
        <f>(+H140/158)*100</f>
        <v>20.253164556962027</v>
      </c>
      <c r="J140" s="14">
        <v>2015</v>
      </c>
      <c r="K140" s="13">
        <f>G140*(I140/100)</f>
        <v>2.6329113924050636</v>
      </c>
    </row>
    <row r="141" spans="1:11" x14ac:dyDescent="0.2">
      <c r="A141" s="1" t="s">
        <v>190</v>
      </c>
      <c r="B141" s="1">
        <v>2015</v>
      </c>
      <c r="C141" s="1">
        <v>9</v>
      </c>
      <c r="D141" s="1" t="s">
        <v>33</v>
      </c>
      <c r="E141" s="1" t="s">
        <v>192</v>
      </c>
      <c r="F141" s="1">
        <v>2012</v>
      </c>
      <c r="G141" s="1">
        <f>J141-F141</f>
        <v>3</v>
      </c>
      <c r="H141" s="1">
        <v>18</v>
      </c>
      <c r="I141" s="13">
        <f>(+H141/158)*100</f>
        <v>11.39240506329114</v>
      </c>
      <c r="J141" s="5">
        <v>2015</v>
      </c>
      <c r="K141" s="13">
        <f>G141*(I141/100)</f>
        <v>0.34177215189873417</v>
      </c>
    </row>
    <row r="142" spans="1:11" x14ac:dyDescent="0.2">
      <c r="A142" s="1" t="s">
        <v>190</v>
      </c>
      <c r="B142" s="1">
        <v>2015</v>
      </c>
      <c r="C142" s="1">
        <v>9</v>
      </c>
      <c r="D142" s="1" t="s">
        <v>33</v>
      </c>
      <c r="E142" s="1" t="s">
        <v>191</v>
      </c>
      <c r="F142" s="1">
        <v>2001</v>
      </c>
      <c r="G142" s="1">
        <f>J142-F142</f>
        <v>14</v>
      </c>
      <c r="H142" s="1">
        <v>18</v>
      </c>
      <c r="I142" s="13">
        <f>(+H142/158)*100</f>
        <v>11.39240506329114</v>
      </c>
      <c r="J142" s="14">
        <v>2015</v>
      </c>
      <c r="K142" s="13">
        <f>G142*(I142/100)</f>
        <v>1.5949367088607596</v>
      </c>
    </row>
    <row r="143" spans="1:11" x14ac:dyDescent="0.2">
      <c r="A143" t="s">
        <v>190</v>
      </c>
      <c r="B143">
        <v>2015</v>
      </c>
      <c r="C143">
        <v>9</v>
      </c>
      <c r="D143" t="s">
        <v>33</v>
      </c>
      <c r="E143" t="s">
        <v>189</v>
      </c>
      <c r="F143">
        <v>2008</v>
      </c>
      <c r="G143">
        <f>J143-F143</f>
        <v>7</v>
      </c>
      <c r="H143">
        <v>11</v>
      </c>
      <c r="I143" s="13">
        <f>(+H143/158)*100</f>
        <v>6.962025316455696</v>
      </c>
      <c r="J143" s="14">
        <v>2015</v>
      </c>
      <c r="K143" s="13">
        <f>G143*(I143/100)</f>
        <v>0.48734177215189872</v>
      </c>
    </row>
    <row r="144" spans="1:11" x14ac:dyDescent="0.2">
      <c r="A144" s="12" t="s">
        <v>188</v>
      </c>
      <c r="I144" s="13"/>
      <c r="J144" s="14"/>
      <c r="K144" s="13">
        <f>SUBTOTAL(9,K139:K143)</f>
        <v>6.4810126582278489</v>
      </c>
    </row>
    <row r="145" spans="1:11" x14ac:dyDescent="0.2">
      <c r="A145" t="s">
        <v>187</v>
      </c>
      <c r="B145">
        <v>1995</v>
      </c>
      <c r="C145">
        <v>10</v>
      </c>
      <c r="D145" t="s">
        <v>17</v>
      </c>
      <c r="E145" t="s">
        <v>180</v>
      </c>
      <c r="F145">
        <v>1891</v>
      </c>
      <c r="G145">
        <f>J145-F145</f>
        <v>102</v>
      </c>
      <c r="H145">
        <v>71</v>
      </c>
      <c r="I145" s="13">
        <f>(+H145/128)*100</f>
        <v>55.46875</v>
      </c>
      <c r="J145" s="14">
        <v>1993</v>
      </c>
      <c r="K145" s="13">
        <f>G145*(I145/100)</f>
        <v>56.578125</v>
      </c>
    </row>
    <row r="146" spans="1:11" x14ac:dyDescent="0.2">
      <c r="A146" t="s">
        <v>187</v>
      </c>
      <c r="B146">
        <v>1995</v>
      </c>
      <c r="C146">
        <v>10</v>
      </c>
      <c r="D146" t="s">
        <v>17</v>
      </c>
      <c r="E146" t="s">
        <v>185</v>
      </c>
      <c r="F146">
        <v>1890</v>
      </c>
      <c r="G146">
        <f>J146-F146</f>
        <v>103</v>
      </c>
      <c r="H146">
        <v>55</v>
      </c>
      <c r="I146" s="13">
        <f>(+H146/128)*100</f>
        <v>42.96875</v>
      </c>
      <c r="J146" s="14">
        <v>1993</v>
      </c>
      <c r="K146" s="13">
        <f>G146*(I146/100)</f>
        <v>44.2578125</v>
      </c>
    </row>
    <row r="147" spans="1:11" x14ac:dyDescent="0.2">
      <c r="A147" s="12" t="s">
        <v>186</v>
      </c>
      <c r="I147" s="13"/>
      <c r="J147" s="14"/>
      <c r="K147" s="13">
        <f>SUBTOTAL(9,K145:K146)</f>
        <v>100.8359375</v>
      </c>
    </row>
    <row r="148" spans="1:11" x14ac:dyDescent="0.2">
      <c r="A148" t="s">
        <v>184</v>
      </c>
      <c r="B148">
        <v>2005</v>
      </c>
      <c r="C148">
        <v>10</v>
      </c>
      <c r="D148" t="s">
        <v>17</v>
      </c>
      <c r="E148" t="s">
        <v>185</v>
      </c>
      <c r="F148">
        <v>1890</v>
      </c>
      <c r="G148">
        <f>J148-F148</f>
        <v>115</v>
      </c>
      <c r="H148">
        <v>61</v>
      </c>
      <c r="I148" s="13">
        <f>(+H148/128)*100</f>
        <v>47.65625</v>
      </c>
      <c r="J148" s="14">
        <v>2005</v>
      </c>
      <c r="K148" s="13">
        <f>G148*(I148/100)</f>
        <v>54.8046875</v>
      </c>
    </row>
    <row r="149" spans="1:11" x14ac:dyDescent="0.2">
      <c r="A149" t="s">
        <v>184</v>
      </c>
      <c r="B149">
        <v>2005</v>
      </c>
      <c r="C149">
        <v>10</v>
      </c>
      <c r="D149" t="s">
        <v>17</v>
      </c>
      <c r="E149" t="s">
        <v>180</v>
      </c>
      <c r="F149">
        <v>1891</v>
      </c>
      <c r="G149">
        <f>J149-F149</f>
        <v>114</v>
      </c>
      <c r="H149">
        <v>55</v>
      </c>
      <c r="I149" s="13">
        <f>(+H149/128)*100</f>
        <v>42.96875</v>
      </c>
      <c r="J149" s="14">
        <v>2005</v>
      </c>
      <c r="K149" s="13">
        <f>G149*(I149/100)</f>
        <v>48.984375</v>
      </c>
    </row>
    <row r="150" spans="1:11" x14ac:dyDescent="0.2">
      <c r="A150" s="12" t="s">
        <v>183</v>
      </c>
      <c r="I150" s="13"/>
      <c r="J150" s="14"/>
      <c r="K150" s="13">
        <f>SUBTOTAL(9,K148:K149)</f>
        <v>103.7890625</v>
      </c>
    </row>
    <row r="151" spans="1:11" x14ac:dyDescent="0.2">
      <c r="A151" s="1" t="s">
        <v>179</v>
      </c>
      <c r="B151" s="1">
        <v>2015</v>
      </c>
      <c r="C151" s="1">
        <v>10</v>
      </c>
      <c r="D151" s="1" t="s">
        <v>17</v>
      </c>
      <c r="E151" s="1" t="s">
        <v>182</v>
      </c>
      <c r="F151" s="1">
        <v>1890</v>
      </c>
      <c r="G151" s="1">
        <f>J151-F151</f>
        <v>123</v>
      </c>
      <c r="H151" s="1">
        <v>49</v>
      </c>
      <c r="I151" s="13">
        <f>(+H151/128)*100</f>
        <v>38.28125</v>
      </c>
      <c r="J151" s="5">
        <v>2013</v>
      </c>
      <c r="K151" s="13">
        <f>G151*(I151/100)</f>
        <v>47.0859375</v>
      </c>
    </row>
    <row r="152" spans="1:11" x14ac:dyDescent="0.2">
      <c r="A152" s="1" t="s">
        <v>179</v>
      </c>
      <c r="B152" s="1">
        <v>2015</v>
      </c>
      <c r="C152" s="1">
        <v>10</v>
      </c>
      <c r="D152" s="1" t="s">
        <v>17</v>
      </c>
      <c r="E152" s="1" t="s">
        <v>181</v>
      </c>
      <c r="F152" s="1">
        <v>2011</v>
      </c>
      <c r="G152" s="1">
        <f>J152-F152</f>
        <v>2</v>
      </c>
      <c r="H152" s="1">
        <v>31</v>
      </c>
      <c r="I152" s="13">
        <f>(+H152/128)*100</f>
        <v>24.21875</v>
      </c>
      <c r="J152" s="5">
        <v>2013</v>
      </c>
      <c r="K152" s="13">
        <f>G152*(I152/100)</f>
        <v>0.484375</v>
      </c>
    </row>
    <row r="153" spans="1:11" x14ac:dyDescent="0.2">
      <c r="A153" s="1" t="s">
        <v>179</v>
      </c>
      <c r="B153" s="1">
        <v>2015</v>
      </c>
      <c r="C153" s="1">
        <v>10</v>
      </c>
      <c r="D153" s="1" t="s">
        <v>17</v>
      </c>
      <c r="E153" s="1" t="s">
        <v>180</v>
      </c>
      <c r="F153" s="1">
        <v>1891</v>
      </c>
      <c r="G153" s="1">
        <f>J153-F153</f>
        <v>122</v>
      </c>
      <c r="H153" s="1">
        <v>27</v>
      </c>
      <c r="I153" s="13">
        <f>(+H153/128)*100</f>
        <v>21.09375</v>
      </c>
      <c r="J153" s="5">
        <v>2013</v>
      </c>
      <c r="K153" s="13">
        <f>G153*(I153/100)</f>
        <v>25.734375</v>
      </c>
    </row>
    <row r="154" spans="1:11" x14ac:dyDescent="0.2">
      <c r="A154" t="s">
        <v>179</v>
      </c>
      <c r="B154">
        <v>2015</v>
      </c>
      <c r="C154">
        <v>10</v>
      </c>
      <c r="D154" t="s">
        <v>17</v>
      </c>
      <c r="E154" t="s">
        <v>178</v>
      </c>
      <c r="F154">
        <v>2012</v>
      </c>
      <c r="G154" s="1">
        <f>J154-F154</f>
        <v>1</v>
      </c>
      <c r="H154">
        <v>13</v>
      </c>
      <c r="I154" s="13">
        <f>(+H154/128)*100</f>
        <v>10.15625</v>
      </c>
      <c r="J154" s="14">
        <v>2013</v>
      </c>
      <c r="K154" s="13">
        <f>G154*(I154/100)</f>
        <v>0.1015625</v>
      </c>
    </row>
    <row r="155" spans="1:11" x14ac:dyDescent="0.2">
      <c r="A155" s="12" t="s">
        <v>177</v>
      </c>
      <c r="G155" s="1"/>
      <c r="I155" s="13"/>
      <c r="J155" s="14"/>
      <c r="K155" s="13">
        <f>SUBTOTAL(9,K151:K154)</f>
        <v>73.40625</v>
      </c>
    </row>
    <row r="156" spans="1:11" x14ac:dyDescent="0.2">
      <c r="A156" t="s">
        <v>176</v>
      </c>
      <c r="B156">
        <v>1995</v>
      </c>
      <c r="C156">
        <v>11</v>
      </c>
      <c r="D156" t="s">
        <v>48</v>
      </c>
      <c r="E156" s="1" t="s">
        <v>172</v>
      </c>
      <c r="F156" s="1">
        <v>1938</v>
      </c>
      <c r="G156">
        <f>J156-F156</f>
        <v>56</v>
      </c>
      <c r="H156" s="1">
        <v>300</v>
      </c>
      <c r="I156" s="13">
        <f>(+H156/500)*100</f>
        <v>60</v>
      </c>
      <c r="J156" s="5">
        <v>1994</v>
      </c>
      <c r="K156" s="13">
        <f>G156*(I156/100)</f>
        <v>33.6</v>
      </c>
    </row>
    <row r="157" spans="1:11" x14ac:dyDescent="0.2">
      <c r="A157" t="s">
        <v>176</v>
      </c>
      <c r="B157">
        <v>1995</v>
      </c>
      <c r="C157">
        <v>11</v>
      </c>
      <c r="D157" t="s">
        <v>48</v>
      </c>
      <c r="E157" s="1" t="s">
        <v>36</v>
      </c>
      <c r="F157" s="1">
        <v>1939</v>
      </c>
      <c r="G157">
        <f>J157-F157</f>
        <v>55</v>
      </c>
      <c r="H157" s="1">
        <v>119</v>
      </c>
      <c r="I157" s="13">
        <f>(+H157/500)*100</f>
        <v>23.799999999999997</v>
      </c>
      <c r="J157" s="5">
        <v>1994</v>
      </c>
      <c r="K157" s="13">
        <f>G157*(I157/100)</f>
        <v>13.089999999999998</v>
      </c>
    </row>
    <row r="158" spans="1:11" x14ac:dyDescent="0.2">
      <c r="A158" t="s">
        <v>176</v>
      </c>
      <c r="B158">
        <v>1995</v>
      </c>
      <c r="C158">
        <v>11</v>
      </c>
      <c r="D158" t="s">
        <v>48</v>
      </c>
      <c r="E158" t="s">
        <v>109</v>
      </c>
      <c r="F158">
        <v>1989</v>
      </c>
      <c r="G158">
        <f>J158-F158</f>
        <v>5</v>
      </c>
      <c r="H158">
        <v>71</v>
      </c>
      <c r="I158" s="13">
        <f>(+H158/500)*100</f>
        <v>14.2</v>
      </c>
      <c r="J158" s="14">
        <v>1994</v>
      </c>
      <c r="K158" s="13">
        <f>G158*(I158/100)</f>
        <v>0.71</v>
      </c>
    </row>
    <row r="159" spans="1:11" x14ac:dyDescent="0.2">
      <c r="A159" s="12" t="s">
        <v>175</v>
      </c>
      <c r="I159" s="13"/>
      <c r="J159" s="14"/>
      <c r="K159" s="13">
        <f>SUBTOTAL(9,K156:K158)</f>
        <v>47.4</v>
      </c>
    </row>
    <row r="160" spans="1:11" x14ac:dyDescent="0.2">
      <c r="A160" t="s">
        <v>174</v>
      </c>
      <c r="B160">
        <v>2005</v>
      </c>
      <c r="C160">
        <v>11</v>
      </c>
      <c r="D160" t="s">
        <v>48</v>
      </c>
      <c r="E160" t="s">
        <v>172</v>
      </c>
      <c r="F160">
        <v>1938</v>
      </c>
      <c r="G160">
        <f>J160-F160</f>
        <v>65</v>
      </c>
      <c r="H160">
        <v>225</v>
      </c>
      <c r="I160" s="13">
        <f>(+H160/500)*100</f>
        <v>45</v>
      </c>
      <c r="J160" s="14">
        <v>2003</v>
      </c>
      <c r="K160" s="13">
        <f>G160*(I160/100)</f>
        <v>29.25</v>
      </c>
    </row>
    <row r="161" spans="1:11" x14ac:dyDescent="0.2">
      <c r="A161" t="s">
        <v>174</v>
      </c>
      <c r="B161">
        <v>2005</v>
      </c>
      <c r="C161">
        <v>11</v>
      </c>
      <c r="D161" t="s">
        <v>48</v>
      </c>
      <c r="E161" t="s">
        <v>36</v>
      </c>
      <c r="F161">
        <v>1939</v>
      </c>
      <c r="G161">
        <f>J161-F161</f>
        <v>64</v>
      </c>
      <c r="H161">
        <v>152</v>
      </c>
      <c r="I161" s="13">
        <f>(+H161/500)*100</f>
        <v>30.4</v>
      </c>
      <c r="J161" s="14">
        <v>2003</v>
      </c>
      <c r="K161" s="13">
        <f>G161*(I161/100)</f>
        <v>19.456</v>
      </c>
    </row>
    <row r="162" spans="1:11" x14ac:dyDescent="0.2">
      <c r="A162" t="s">
        <v>174</v>
      </c>
      <c r="B162">
        <v>2005</v>
      </c>
      <c r="C162">
        <v>11</v>
      </c>
      <c r="D162" t="s">
        <v>48</v>
      </c>
      <c r="E162" t="s">
        <v>109</v>
      </c>
      <c r="F162">
        <v>1989</v>
      </c>
      <c r="G162">
        <f>J162-F162</f>
        <v>14</v>
      </c>
      <c r="H162">
        <v>96</v>
      </c>
      <c r="I162" s="13">
        <f>(+H162/500)*100</f>
        <v>19.2</v>
      </c>
      <c r="J162" s="14">
        <v>2003</v>
      </c>
      <c r="K162" s="13">
        <f>G162*(I162/100)</f>
        <v>2.6880000000000002</v>
      </c>
    </row>
    <row r="163" spans="1:11" x14ac:dyDescent="0.2">
      <c r="A163" s="12" t="s">
        <v>173</v>
      </c>
      <c r="I163" s="13"/>
      <c r="J163" s="14"/>
      <c r="K163" s="13">
        <f>SUBTOTAL(9,K160:K162)</f>
        <v>51.394000000000005</v>
      </c>
    </row>
    <row r="164" spans="1:11" x14ac:dyDescent="0.2">
      <c r="A164" t="s">
        <v>171</v>
      </c>
      <c r="B164">
        <v>2015</v>
      </c>
      <c r="C164">
        <v>11</v>
      </c>
      <c r="D164" t="s">
        <v>48</v>
      </c>
      <c r="E164" t="s">
        <v>172</v>
      </c>
      <c r="F164">
        <v>1938</v>
      </c>
      <c r="G164">
        <f>J164-F164</f>
        <v>74</v>
      </c>
      <c r="H164">
        <v>213</v>
      </c>
      <c r="I164" s="13">
        <f>(+H164/500)*100</f>
        <v>42.6</v>
      </c>
      <c r="J164" s="14">
        <v>2012</v>
      </c>
      <c r="K164" s="13">
        <f>G164*(I164/100)</f>
        <v>31.524000000000001</v>
      </c>
    </row>
    <row r="165" spans="1:11" x14ac:dyDescent="0.2">
      <c r="A165" t="s">
        <v>171</v>
      </c>
      <c r="B165">
        <v>2015</v>
      </c>
      <c r="C165">
        <v>11</v>
      </c>
      <c r="D165" t="s">
        <v>48</v>
      </c>
      <c r="E165" t="s">
        <v>36</v>
      </c>
      <c r="F165">
        <v>1939</v>
      </c>
      <c r="G165">
        <f>J165-F165</f>
        <v>73</v>
      </c>
      <c r="H165">
        <v>114</v>
      </c>
      <c r="I165" s="13">
        <f>(+H165/500)*100</f>
        <v>22.8</v>
      </c>
      <c r="J165" s="14">
        <v>2012</v>
      </c>
      <c r="K165" s="13">
        <f>G165*(I165/100)</f>
        <v>16.644000000000002</v>
      </c>
    </row>
    <row r="166" spans="1:11" x14ac:dyDescent="0.2">
      <c r="A166" t="s">
        <v>171</v>
      </c>
      <c r="B166">
        <v>2015</v>
      </c>
      <c r="C166">
        <v>11</v>
      </c>
      <c r="D166" t="s">
        <v>48</v>
      </c>
      <c r="E166" t="s">
        <v>109</v>
      </c>
      <c r="F166">
        <v>1989</v>
      </c>
      <c r="G166">
        <f>J166-F166</f>
        <v>23</v>
      </c>
      <c r="H166">
        <v>103</v>
      </c>
      <c r="I166" s="13">
        <f>(+H166/500)*100</f>
        <v>20.599999999999998</v>
      </c>
      <c r="J166" s="14">
        <v>2012</v>
      </c>
      <c r="K166" s="13">
        <f>G166*(I166/100)</f>
        <v>4.7379999999999995</v>
      </c>
    </row>
    <row r="167" spans="1:11" x14ac:dyDescent="0.2">
      <c r="A167" t="s">
        <v>171</v>
      </c>
      <c r="B167">
        <v>2015</v>
      </c>
      <c r="C167">
        <v>11</v>
      </c>
      <c r="D167" t="s">
        <v>48</v>
      </c>
      <c r="E167" t="s">
        <v>170</v>
      </c>
      <c r="F167">
        <v>1993</v>
      </c>
      <c r="G167">
        <f>J167-F167</f>
        <v>19</v>
      </c>
      <c r="H167">
        <v>28</v>
      </c>
      <c r="I167" s="13">
        <f>(+H167/500)*100</f>
        <v>5.6000000000000005</v>
      </c>
      <c r="J167" s="14">
        <v>2012</v>
      </c>
      <c r="K167" s="13">
        <f>G167*(I167/100)</f>
        <v>1.0640000000000001</v>
      </c>
    </row>
    <row r="168" spans="1:11" x14ac:dyDescent="0.2">
      <c r="A168" s="12" t="s">
        <v>169</v>
      </c>
      <c r="I168" s="13"/>
      <c r="J168" s="14"/>
      <c r="K168" s="13">
        <f>SUBTOTAL(9,K164:K167)</f>
        <v>53.970000000000006</v>
      </c>
    </row>
    <row r="169" spans="1:11" x14ac:dyDescent="0.2">
      <c r="A169" t="s">
        <v>167</v>
      </c>
      <c r="B169">
        <v>1995</v>
      </c>
      <c r="C169">
        <v>12</v>
      </c>
      <c r="D169" t="s">
        <v>25</v>
      </c>
      <c r="E169" t="s">
        <v>168</v>
      </c>
      <c r="F169">
        <v>1990</v>
      </c>
      <c r="G169">
        <v>1</v>
      </c>
      <c r="H169">
        <v>51</v>
      </c>
      <c r="I169" s="13">
        <f>(+H169/92)*100</f>
        <v>55.434782608695656</v>
      </c>
      <c r="J169" s="14">
        <v>1990</v>
      </c>
      <c r="K169" s="13">
        <f>G169*(I169/100)</f>
        <v>0.55434782608695654</v>
      </c>
    </row>
    <row r="170" spans="1:11" x14ac:dyDescent="0.2">
      <c r="A170" s="1" t="s">
        <v>167</v>
      </c>
      <c r="B170" s="1">
        <v>1995</v>
      </c>
      <c r="C170" s="1">
        <v>12</v>
      </c>
      <c r="D170" s="1" t="s">
        <v>25</v>
      </c>
      <c r="E170" s="1" t="s">
        <v>162</v>
      </c>
      <c r="F170" s="1">
        <v>1961</v>
      </c>
      <c r="G170" s="1">
        <f>J170-F170</f>
        <v>29</v>
      </c>
      <c r="H170" s="1">
        <v>39</v>
      </c>
      <c r="I170" s="13">
        <f>(+H170/92)*100</f>
        <v>42.391304347826086</v>
      </c>
      <c r="J170" s="5">
        <v>1990</v>
      </c>
      <c r="K170" s="13">
        <f>G170*(I170/100)</f>
        <v>12.293478260869565</v>
      </c>
    </row>
    <row r="171" spans="1:11" x14ac:dyDescent="0.2">
      <c r="A171" s="16" t="s">
        <v>166</v>
      </c>
      <c r="B171" s="1"/>
      <c r="C171" s="1"/>
      <c r="D171" s="1"/>
      <c r="E171" s="1"/>
      <c r="F171" s="1"/>
      <c r="G171" s="1"/>
      <c r="H171" s="1"/>
      <c r="I171" s="13"/>
      <c r="J171" s="5"/>
      <c r="K171" s="13">
        <f>SUBTOTAL(9,K169:K170)</f>
        <v>12.847826086956522</v>
      </c>
    </row>
    <row r="172" spans="1:11" x14ac:dyDescent="0.2">
      <c r="A172" s="1" t="s">
        <v>164</v>
      </c>
      <c r="B172" s="1">
        <v>2005</v>
      </c>
      <c r="C172" s="1">
        <v>12</v>
      </c>
      <c r="D172" s="1" t="s">
        <v>25</v>
      </c>
      <c r="E172" s="1" t="s">
        <v>165</v>
      </c>
      <c r="F172" s="1">
        <v>1968</v>
      </c>
      <c r="G172" s="1">
        <f>J172-F172</f>
        <v>33</v>
      </c>
      <c r="H172" s="1">
        <v>47</v>
      </c>
      <c r="I172" s="13">
        <f>(+H172/90)*100</f>
        <v>52.222222222222229</v>
      </c>
      <c r="J172" s="5">
        <v>2001</v>
      </c>
      <c r="K172" s="13">
        <f>G172*(I172/100)</f>
        <v>17.233333333333334</v>
      </c>
    </row>
    <row r="173" spans="1:11" x14ac:dyDescent="0.2">
      <c r="A173" s="1" t="s">
        <v>164</v>
      </c>
      <c r="B173" s="1">
        <v>2005</v>
      </c>
      <c r="C173" s="1">
        <v>12</v>
      </c>
      <c r="D173" s="1" t="s">
        <v>25</v>
      </c>
      <c r="E173" s="1" t="s">
        <v>162</v>
      </c>
      <c r="F173" s="1">
        <v>1961</v>
      </c>
      <c r="G173" s="1">
        <f>J173-F173</f>
        <v>40</v>
      </c>
      <c r="H173" s="1">
        <v>43</v>
      </c>
      <c r="I173" s="13">
        <f>(+H173/90)*100</f>
        <v>47.777777777777779</v>
      </c>
      <c r="J173" s="5">
        <v>2001</v>
      </c>
      <c r="K173" s="13">
        <f>G173*(I173/100)</f>
        <v>19.111111111111111</v>
      </c>
    </row>
    <row r="174" spans="1:11" x14ac:dyDescent="0.2">
      <c r="A174" s="16" t="s">
        <v>163</v>
      </c>
      <c r="B174" s="1"/>
      <c r="C174" s="1"/>
      <c r="D174" s="1"/>
      <c r="E174" s="1"/>
      <c r="F174" s="1"/>
      <c r="G174" s="1"/>
      <c r="H174" s="1"/>
      <c r="I174" s="13"/>
      <c r="J174" s="5"/>
      <c r="K174" s="13">
        <f>SUBTOTAL(9,K172:K173)</f>
        <v>36.344444444444449</v>
      </c>
    </row>
    <row r="175" spans="1:11" x14ac:dyDescent="0.2">
      <c r="A175" s="1" t="s">
        <v>161</v>
      </c>
      <c r="B175" s="1">
        <v>2015</v>
      </c>
      <c r="C175" s="1">
        <v>12</v>
      </c>
      <c r="D175" s="1" t="s">
        <v>25</v>
      </c>
      <c r="E175" s="1" t="s">
        <v>162</v>
      </c>
      <c r="F175" s="1">
        <v>1961</v>
      </c>
      <c r="G175" s="1">
        <f>J175-F175</f>
        <v>51</v>
      </c>
      <c r="H175" s="1">
        <v>63</v>
      </c>
      <c r="I175" s="13">
        <f>(+H175/92)*100</f>
        <v>68.478260869565219</v>
      </c>
      <c r="J175" s="5">
        <v>2012</v>
      </c>
      <c r="K175" s="13">
        <f>G175*(I175/100)</f>
        <v>34.923913043478265</v>
      </c>
    </row>
    <row r="176" spans="1:11" x14ac:dyDescent="0.2">
      <c r="A176" t="s">
        <v>161</v>
      </c>
      <c r="B176">
        <v>2015</v>
      </c>
      <c r="C176">
        <v>12</v>
      </c>
      <c r="D176" t="s">
        <v>25</v>
      </c>
      <c r="E176" t="s">
        <v>160</v>
      </c>
      <c r="F176">
        <v>1944</v>
      </c>
      <c r="G176">
        <f>J176-F176</f>
        <v>68</v>
      </c>
      <c r="H176">
        <v>27</v>
      </c>
      <c r="I176" s="13">
        <f>(+H176/92)*100</f>
        <v>29.347826086956523</v>
      </c>
      <c r="J176" s="14">
        <v>2012</v>
      </c>
      <c r="K176" s="13">
        <f>G176*(I176/100)</f>
        <v>19.956521739130437</v>
      </c>
    </row>
    <row r="177" spans="1:11" x14ac:dyDescent="0.2">
      <c r="A177" s="12" t="s">
        <v>159</v>
      </c>
      <c r="I177" s="13"/>
      <c r="J177" s="14"/>
      <c r="K177" s="13">
        <f>SUBTOTAL(9,K175:K176)</f>
        <v>54.880434782608702</v>
      </c>
    </row>
    <row r="178" spans="1:11" x14ac:dyDescent="0.2">
      <c r="A178" t="s">
        <v>157</v>
      </c>
      <c r="B178">
        <v>1995</v>
      </c>
      <c r="C178">
        <v>13</v>
      </c>
      <c r="D178" t="s">
        <v>148</v>
      </c>
      <c r="E178" t="s">
        <v>109</v>
      </c>
      <c r="F178">
        <v>1979</v>
      </c>
      <c r="G178">
        <f>J178-F178</f>
        <v>15</v>
      </c>
      <c r="H178">
        <v>34</v>
      </c>
      <c r="I178" s="13">
        <f>(+H178/72)*100</f>
        <v>47.222222222222221</v>
      </c>
      <c r="J178" s="14">
        <v>1994</v>
      </c>
      <c r="K178" s="13">
        <f>G178*(I178/100)</f>
        <v>7.083333333333333</v>
      </c>
    </row>
    <row r="179" spans="1:11" x14ac:dyDescent="0.2">
      <c r="A179" t="s">
        <v>157</v>
      </c>
      <c r="B179">
        <v>1995</v>
      </c>
      <c r="C179">
        <v>13</v>
      </c>
      <c r="D179" t="s">
        <v>148</v>
      </c>
      <c r="E179" t="s">
        <v>155</v>
      </c>
      <c r="F179">
        <v>1991</v>
      </c>
      <c r="G179">
        <f>J179-F179</f>
        <v>3</v>
      </c>
      <c r="H179">
        <v>14</v>
      </c>
      <c r="I179" s="13">
        <f>(+H179/72)*100</f>
        <v>19.444444444444446</v>
      </c>
      <c r="J179" s="14">
        <v>1994</v>
      </c>
      <c r="K179" s="13">
        <f>G179*(I179/100)</f>
        <v>0.58333333333333348</v>
      </c>
    </row>
    <row r="180" spans="1:11" x14ac:dyDescent="0.2">
      <c r="A180" t="s">
        <v>157</v>
      </c>
      <c r="B180">
        <v>1995</v>
      </c>
      <c r="C180">
        <v>13</v>
      </c>
      <c r="D180" t="s">
        <v>148</v>
      </c>
      <c r="E180" t="s">
        <v>158</v>
      </c>
      <c r="F180">
        <v>1993</v>
      </c>
      <c r="G180">
        <f>J180-F180</f>
        <v>1</v>
      </c>
      <c r="H180">
        <v>6</v>
      </c>
      <c r="I180" s="13">
        <f>(+H180/72)*100</f>
        <v>8.3333333333333321</v>
      </c>
      <c r="J180" s="14">
        <v>1994</v>
      </c>
      <c r="K180" s="13">
        <f>G180*(I180/100)</f>
        <v>8.3333333333333315E-2</v>
      </c>
    </row>
    <row r="181" spans="1:11" x14ac:dyDescent="0.2">
      <c r="A181" t="s">
        <v>157</v>
      </c>
      <c r="B181">
        <v>1995</v>
      </c>
      <c r="C181">
        <v>13</v>
      </c>
      <c r="D181" t="s">
        <v>148</v>
      </c>
      <c r="E181" t="s">
        <v>152</v>
      </c>
      <c r="F181">
        <v>1982</v>
      </c>
      <c r="G181" s="1">
        <f>J181-F181</f>
        <v>12</v>
      </c>
      <c r="H181">
        <v>5</v>
      </c>
      <c r="I181" s="13">
        <f>(+H181/72)*100</f>
        <v>6.9444444444444446</v>
      </c>
      <c r="J181" s="14">
        <v>1994</v>
      </c>
      <c r="K181" s="13">
        <f>G181*(I181/100)</f>
        <v>0.83333333333333337</v>
      </c>
    </row>
    <row r="182" spans="1:11" x14ac:dyDescent="0.2">
      <c r="A182" t="s">
        <v>157</v>
      </c>
      <c r="B182">
        <v>1995</v>
      </c>
      <c r="C182">
        <v>13</v>
      </c>
      <c r="D182" t="s">
        <v>148</v>
      </c>
      <c r="E182" t="s">
        <v>154</v>
      </c>
      <c r="F182">
        <v>1993</v>
      </c>
      <c r="G182" s="1">
        <f>J182-F182</f>
        <v>1</v>
      </c>
      <c r="H182">
        <v>4</v>
      </c>
      <c r="I182" s="13">
        <f>(+H182/72)*100</f>
        <v>5.5555555555555554</v>
      </c>
      <c r="J182" s="14">
        <v>1994</v>
      </c>
      <c r="K182" s="13">
        <f>G182*(I182/100)</f>
        <v>5.5555555555555552E-2</v>
      </c>
    </row>
    <row r="183" spans="1:11" x14ac:dyDescent="0.2">
      <c r="A183" s="12" t="s">
        <v>156</v>
      </c>
      <c r="G183" s="1"/>
      <c r="I183" s="13"/>
      <c r="J183" s="14"/>
      <c r="K183" s="13">
        <f>SUBTOTAL(9,K178:K182)</f>
        <v>8.6388888888888875</v>
      </c>
    </row>
    <row r="184" spans="1:11" x14ac:dyDescent="0.2">
      <c r="A184" t="s">
        <v>153</v>
      </c>
      <c r="B184">
        <v>2005</v>
      </c>
      <c r="C184">
        <v>13</v>
      </c>
      <c r="D184" t="s">
        <v>148</v>
      </c>
      <c r="E184" t="s">
        <v>109</v>
      </c>
      <c r="F184">
        <v>1979</v>
      </c>
      <c r="G184" s="1">
        <f>J184-F184</f>
        <v>25</v>
      </c>
      <c r="H184">
        <v>41</v>
      </c>
      <c r="I184" s="13">
        <f>(+H184/78)*100</f>
        <v>52.564102564102569</v>
      </c>
      <c r="J184" s="14">
        <v>2004</v>
      </c>
      <c r="K184" s="13">
        <f>G184*(I184/100)</f>
        <v>13.141025641025642</v>
      </c>
    </row>
    <row r="185" spans="1:11" x14ac:dyDescent="0.2">
      <c r="A185" t="s">
        <v>153</v>
      </c>
      <c r="B185">
        <v>2005</v>
      </c>
      <c r="C185">
        <v>13</v>
      </c>
      <c r="D185" t="s">
        <v>148</v>
      </c>
      <c r="E185" t="s">
        <v>155</v>
      </c>
      <c r="F185">
        <v>1991</v>
      </c>
      <c r="G185" s="1">
        <f>J185-F185</f>
        <v>13</v>
      </c>
      <c r="H185">
        <v>17</v>
      </c>
      <c r="I185" s="13">
        <f>(+H185/78)*100</f>
        <v>21.794871794871796</v>
      </c>
      <c r="J185" s="14">
        <v>2004</v>
      </c>
      <c r="K185" s="13">
        <f>G185*(I185/100)</f>
        <v>2.8333333333333335</v>
      </c>
    </row>
    <row r="186" spans="1:11" x14ac:dyDescent="0.2">
      <c r="A186" s="1" t="s">
        <v>153</v>
      </c>
      <c r="B186" s="1">
        <v>2005</v>
      </c>
      <c r="C186" s="1">
        <v>13</v>
      </c>
      <c r="D186" s="1" t="s">
        <v>148</v>
      </c>
      <c r="E186" s="1" t="s">
        <v>154</v>
      </c>
      <c r="F186" s="1">
        <v>1993</v>
      </c>
      <c r="G186" s="1">
        <f>J186-F186</f>
        <v>11</v>
      </c>
      <c r="H186" s="1">
        <v>9</v>
      </c>
      <c r="I186" s="13">
        <f>(+H186/78)*100</f>
        <v>11.538461538461538</v>
      </c>
      <c r="J186" s="5">
        <v>2004</v>
      </c>
      <c r="K186" s="13">
        <f>G186*(I186/100)</f>
        <v>1.2692307692307692</v>
      </c>
    </row>
    <row r="187" spans="1:11" x14ac:dyDescent="0.2">
      <c r="A187" t="s">
        <v>153</v>
      </c>
      <c r="B187">
        <v>2005</v>
      </c>
      <c r="C187">
        <v>13</v>
      </c>
      <c r="D187" t="s">
        <v>148</v>
      </c>
      <c r="E187" t="s">
        <v>152</v>
      </c>
      <c r="F187">
        <v>1982</v>
      </c>
      <c r="G187" s="1">
        <f>J187-F187</f>
        <v>22</v>
      </c>
      <c r="H187">
        <v>4</v>
      </c>
      <c r="I187" s="13">
        <f>(+H187/78)*100</f>
        <v>5.1282051282051277</v>
      </c>
      <c r="J187" s="14">
        <v>2004</v>
      </c>
      <c r="K187" s="13">
        <f>G187*(I187/100)</f>
        <v>1.1282051282051282</v>
      </c>
    </row>
    <row r="188" spans="1:11" x14ac:dyDescent="0.2">
      <c r="A188" s="12" t="s">
        <v>151</v>
      </c>
      <c r="G188" s="1"/>
      <c r="I188" s="13"/>
      <c r="J188" s="14"/>
      <c r="K188" s="13">
        <f>SUBTOTAL(9,K184:K187)</f>
        <v>18.371794871794872</v>
      </c>
    </row>
    <row r="189" spans="1:11" x14ac:dyDescent="0.2">
      <c r="A189" t="s">
        <v>149</v>
      </c>
      <c r="B189">
        <v>2015</v>
      </c>
      <c r="C189">
        <v>13</v>
      </c>
      <c r="D189" t="s">
        <v>148</v>
      </c>
      <c r="E189" t="s">
        <v>150</v>
      </c>
      <c r="F189">
        <v>1998</v>
      </c>
      <c r="G189" s="1">
        <f>J189-F189</f>
        <v>16</v>
      </c>
      <c r="H189">
        <v>30</v>
      </c>
      <c r="I189" s="13">
        <f>(+H189/71)*100</f>
        <v>42.25352112676056</v>
      </c>
      <c r="J189" s="14">
        <v>2014</v>
      </c>
      <c r="K189" s="13">
        <f>G189*(I189/100)</f>
        <v>6.76056338028169</v>
      </c>
    </row>
    <row r="190" spans="1:11" x14ac:dyDescent="0.2">
      <c r="A190" t="s">
        <v>149</v>
      </c>
      <c r="B190">
        <v>2015</v>
      </c>
      <c r="C190">
        <v>13</v>
      </c>
      <c r="D190" t="s">
        <v>148</v>
      </c>
      <c r="E190" t="s">
        <v>109</v>
      </c>
      <c r="F190">
        <v>1979</v>
      </c>
      <c r="G190" s="1">
        <f>J190-F190</f>
        <v>35</v>
      </c>
      <c r="H190">
        <v>25</v>
      </c>
      <c r="I190" s="13">
        <f>(+H190/71)*100</f>
        <v>35.2112676056338</v>
      </c>
      <c r="J190" s="14">
        <v>2014</v>
      </c>
      <c r="K190" s="13">
        <f>G190*(I190/100)</f>
        <v>12.32394366197183</v>
      </c>
    </row>
    <row r="191" spans="1:11" x14ac:dyDescent="0.2">
      <c r="A191" t="s">
        <v>149</v>
      </c>
      <c r="B191">
        <v>2015</v>
      </c>
      <c r="C191">
        <v>13</v>
      </c>
      <c r="D191" t="s">
        <v>148</v>
      </c>
      <c r="E191" t="s">
        <v>147</v>
      </c>
      <c r="F191">
        <v>1991</v>
      </c>
      <c r="G191" s="1">
        <f>J191-F191</f>
        <v>23</v>
      </c>
      <c r="H191">
        <v>12</v>
      </c>
      <c r="I191" s="13">
        <f>(+H191/71)*100</f>
        <v>16.901408450704224</v>
      </c>
      <c r="J191" s="14">
        <v>2014</v>
      </c>
      <c r="K191" s="13">
        <f>G191*(I191/100)</f>
        <v>3.887323943661972</v>
      </c>
    </row>
    <row r="192" spans="1:11" x14ac:dyDescent="0.2">
      <c r="A192" s="12" t="s">
        <v>146</v>
      </c>
      <c r="G192" s="1"/>
      <c r="I192" s="13"/>
      <c r="J192" s="14"/>
      <c r="K192" s="13">
        <f>SUBTOTAL(9,K189:K191)</f>
        <v>22.971830985915492</v>
      </c>
    </row>
    <row r="193" spans="1:11" x14ac:dyDescent="0.2">
      <c r="A193" t="s">
        <v>145</v>
      </c>
      <c r="B193">
        <v>1995</v>
      </c>
      <c r="C193">
        <v>14</v>
      </c>
      <c r="D193" t="s">
        <v>41</v>
      </c>
      <c r="E193" t="s">
        <v>138</v>
      </c>
      <c r="F193">
        <v>1887</v>
      </c>
      <c r="G193" s="1">
        <f>J193-F193</f>
        <v>106</v>
      </c>
      <c r="H193">
        <v>38</v>
      </c>
      <c r="I193" s="13">
        <f>(+H193/80)*100</f>
        <v>47.5</v>
      </c>
      <c r="J193" s="14">
        <v>1993</v>
      </c>
      <c r="K193" s="13">
        <f>G193*(I193/100)</f>
        <v>50.349999999999994</v>
      </c>
    </row>
    <row r="194" spans="1:11" x14ac:dyDescent="0.2">
      <c r="A194" t="s">
        <v>145</v>
      </c>
      <c r="B194">
        <v>1995</v>
      </c>
      <c r="C194">
        <v>14</v>
      </c>
      <c r="D194" t="s">
        <v>41</v>
      </c>
      <c r="E194" t="s">
        <v>136</v>
      </c>
      <c r="F194" s="1">
        <v>1887</v>
      </c>
      <c r="G194" s="1">
        <f>J194-F194</f>
        <v>106</v>
      </c>
      <c r="H194">
        <v>33</v>
      </c>
      <c r="I194" s="13">
        <f>(+H194/80)*100</f>
        <v>41.25</v>
      </c>
      <c r="J194" s="14">
        <v>1993</v>
      </c>
      <c r="K194" s="13">
        <f>G194*(I194/100)</f>
        <v>43.724999999999994</v>
      </c>
    </row>
    <row r="195" spans="1:11" x14ac:dyDescent="0.2">
      <c r="A195" t="s">
        <v>145</v>
      </c>
      <c r="B195">
        <v>1995</v>
      </c>
      <c r="C195">
        <v>14</v>
      </c>
      <c r="D195" t="s">
        <v>41</v>
      </c>
      <c r="E195" t="s">
        <v>144</v>
      </c>
      <c r="F195">
        <v>1991</v>
      </c>
      <c r="G195" s="1">
        <f>J195-F195</f>
        <v>2</v>
      </c>
      <c r="H195">
        <v>9</v>
      </c>
      <c r="I195" s="13">
        <f>(+H195/80)*100</f>
        <v>11.25</v>
      </c>
      <c r="J195" s="14">
        <v>1993</v>
      </c>
      <c r="K195" s="13">
        <f>G195*(I195/100)</f>
        <v>0.22500000000000001</v>
      </c>
    </row>
    <row r="196" spans="1:11" x14ac:dyDescent="0.2">
      <c r="A196" s="12" t="s">
        <v>143</v>
      </c>
      <c r="G196" s="1"/>
      <c r="I196" s="13"/>
      <c r="J196" s="14"/>
      <c r="K196" s="13">
        <f>SUBTOTAL(9,K193:K195)</f>
        <v>94.299999999999983</v>
      </c>
    </row>
    <row r="197" spans="1:11" x14ac:dyDescent="0.2">
      <c r="A197" t="s">
        <v>141</v>
      </c>
      <c r="B197">
        <v>2005</v>
      </c>
      <c r="C197">
        <v>14</v>
      </c>
      <c r="D197" t="s">
        <v>41</v>
      </c>
      <c r="E197" t="s">
        <v>138</v>
      </c>
      <c r="F197">
        <v>1887</v>
      </c>
      <c r="G197" s="1">
        <f>J197-F197</f>
        <v>116</v>
      </c>
      <c r="H197">
        <v>37</v>
      </c>
      <c r="I197" s="13">
        <f>(+H197/80)*100</f>
        <v>46.25</v>
      </c>
      <c r="J197" s="14">
        <v>2003</v>
      </c>
      <c r="K197" s="13">
        <f>G197*(I197/100)</f>
        <v>53.650000000000006</v>
      </c>
    </row>
    <row r="198" spans="1:11" x14ac:dyDescent="0.2">
      <c r="A198" t="s">
        <v>141</v>
      </c>
      <c r="B198">
        <v>2005</v>
      </c>
      <c r="C198">
        <v>14</v>
      </c>
      <c r="D198" t="s">
        <v>41</v>
      </c>
      <c r="E198" t="s">
        <v>136</v>
      </c>
      <c r="F198" s="1">
        <v>1887</v>
      </c>
      <c r="G198" s="1">
        <f>J198-F198</f>
        <v>116</v>
      </c>
      <c r="H198">
        <v>21</v>
      </c>
      <c r="I198" s="13">
        <f>(+H198/80)*100</f>
        <v>26.25</v>
      </c>
      <c r="J198" s="14">
        <v>2003</v>
      </c>
      <c r="K198" s="13">
        <f>G198*(I198/100)</f>
        <v>30.450000000000003</v>
      </c>
    </row>
    <row r="199" spans="1:11" x14ac:dyDescent="0.2">
      <c r="A199" t="s">
        <v>141</v>
      </c>
      <c r="B199">
        <v>2005</v>
      </c>
      <c r="C199">
        <v>14</v>
      </c>
      <c r="D199" t="s">
        <v>41</v>
      </c>
      <c r="E199" t="s">
        <v>142</v>
      </c>
      <c r="F199">
        <v>2001</v>
      </c>
      <c r="G199" s="1">
        <f>J199-F199</f>
        <v>2</v>
      </c>
      <c r="H199">
        <v>10</v>
      </c>
      <c r="I199" s="13">
        <f>(+H199/80)*100</f>
        <v>12.5</v>
      </c>
      <c r="J199" s="14">
        <v>2003</v>
      </c>
      <c r="K199" s="13">
        <f>G199*(I199/100)</f>
        <v>0.25</v>
      </c>
    </row>
    <row r="200" spans="1:11" x14ac:dyDescent="0.2">
      <c r="A200" t="s">
        <v>141</v>
      </c>
      <c r="B200">
        <v>2005</v>
      </c>
      <c r="C200">
        <v>14</v>
      </c>
      <c r="D200" t="s">
        <v>41</v>
      </c>
      <c r="E200" t="s">
        <v>140</v>
      </c>
      <c r="F200">
        <v>2002</v>
      </c>
      <c r="G200" s="1">
        <f>J200-F200</f>
        <v>1</v>
      </c>
      <c r="H200">
        <v>10</v>
      </c>
      <c r="I200" s="13">
        <f>(+H200/80)*100</f>
        <v>12.5</v>
      </c>
      <c r="J200" s="14">
        <v>2003</v>
      </c>
      <c r="K200" s="13">
        <f>G200*(I200/100)</f>
        <v>0.125</v>
      </c>
    </row>
    <row r="201" spans="1:11" x14ac:dyDescent="0.2">
      <c r="A201" s="12" t="s">
        <v>139</v>
      </c>
      <c r="G201" s="1"/>
      <c r="I201" s="13"/>
      <c r="J201" s="14"/>
      <c r="K201" s="13">
        <f>SUBTOTAL(9,K197:K200)</f>
        <v>84.475000000000009</v>
      </c>
    </row>
    <row r="202" spans="1:11" x14ac:dyDescent="0.2">
      <c r="A202" t="s">
        <v>137</v>
      </c>
      <c r="B202">
        <v>2015</v>
      </c>
      <c r="C202">
        <v>14</v>
      </c>
      <c r="D202" t="s">
        <v>41</v>
      </c>
      <c r="E202" t="s">
        <v>138</v>
      </c>
      <c r="F202">
        <v>1887</v>
      </c>
      <c r="G202" s="1">
        <f>J202-F202</f>
        <v>126</v>
      </c>
      <c r="H202">
        <v>46</v>
      </c>
      <c r="I202" s="13">
        <f>(+H202/80)*100</f>
        <v>57.499999999999993</v>
      </c>
      <c r="J202" s="14">
        <v>2013</v>
      </c>
      <c r="K202" s="13">
        <f>G202*(I202/100)</f>
        <v>72.449999999999989</v>
      </c>
    </row>
    <row r="203" spans="1:11" x14ac:dyDescent="0.2">
      <c r="A203" t="s">
        <v>137</v>
      </c>
      <c r="B203">
        <v>2015</v>
      </c>
      <c r="C203">
        <v>14</v>
      </c>
      <c r="D203" t="s">
        <v>41</v>
      </c>
      <c r="E203" t="s">
        <v>136</v>
      </c>
      <c r="F203" s="1">
        <v>1887</v>
      </c>
      <c r="G203" s="1">
        <f>J203-F203</f>
        <v>126</v>
      </c>
      <c r="H203">
        <v>28</v>
      </c>
      <c r="I203" s="13">
        <f>(+H203/80)*100</f>
        <v>35</v>
      </c>
      <c r="J203" s="14">
        <v>2013</v>
      </c>
      <c r="K203" s="13">
        <f>G203*(I203/100)</f>
        <v>44.099999999999994</v>
      </c>
    </row>
    <row r="204" spans="1:11" x14ac:dyDescent="0.2">
      <c r="A204" s="12" t="s">
        <v>135</v>
      </c>
      <c r="F204" s="1"/>
      <c r="G204" s="1"/>
      <c r="I204" s="13"/>
      <c r="J204" s="14"/>
      <c r="K204" s="13">
        <f>SUBTOTAL(9,K202:K203)</f>
        <v>116.54999999999998</v>
      </c>
    </row>
    <row r="205" spans="1:11" x14ac:dyDescent="0.2">
      <c r="A205" s="1" t="s">
        <v>132</v>
      </c>
      <c r="B205" s="1">
        <v>1995</v>
      </c>
      <c r="C205" s="1">
        <v>15</v>
      </c>
      <c r="D205" s="1" t="s">
        <v>50</v>
      </c>
      <c r="E205" s="1" t="s">
        <v>134</v>
      </c>
      <c r="F205" s="1">
        <v>1989</v>
      </c>
      <c r="G205" s="1">
        <f>J205-F205</f>
        <v>6</v>
      </c>
      <c r="H205" s="1">
        <v>67</v>
      </c>
      <c r="I205" s="13">
        <f>(+H205/120)*100</f>
        <v>55.833333333333336</v>
      </c>
      <c r="J205" s="5">
        <v>1995</v>
      </c>
      <c r="K205" s="13">
        <f>G205*(I205/100)</f>
        <v>3.35</v>
      </c>
    </row>
    <row r="206" spans="1:11" x14ac:dyDescent="0.2">
      <c r="A206" s="1" t="s">
        <v>132</v>
      </c>
      <c r="B206" s="1">
        <v>1995</v>
      </c>
      <c r="C206" s="1">
        <v>15</v>
      </c>
      <c r="D206" s="1" t="s">
        <v>50</v>
      </c>
      <c r="E206" s="1" t="s">
        <v>133</v>
      </c>
      <c r="F206" s="1">
        <v>1994</v>
      </c>
      <c r="G206" s="1">
        <f>J206-F206</f>
        <v>1</v>
      </c>
      <c r="H206" s="1">
        <v>17</v>
      </c>
      <c r="I206" s="13">
        <f>(+H206/120)*100</f>
        <v>14.166666666666666</v>
      </c>
      <c r="J206" s="5">
        <v>1995</v>
      </c>
      <c r="K206" s="13">
        <f>G206*(I206/100)</f>
        <v>0.14166666666666666</v>
      </c>
    </row>
    <row r="207" spans="1:11" x14ac:dyDescent="0.2">
      <c r="A207" t="s">
        <v>132</v>
      </c>
      <c r="B207">
        <v>1995</v>
      </c>
      <c r="C207">
        <v>15</v>
      </c>
      <c r="D207" t="s">
        <v>50</v>
      </c>
      <c r="E207" t="s">
        <v>130</v>
      </c>
      <c r="F207">
        <v>1924</v>
      </c>
      <c r="G207" s="1">
        <f>J207-F207</f>
        <v>71</v>
      </c>
      <c r="H207">
        <v>8</v>
      </c>
      <c r="I207" s="13">
        <f>(+H207/120)*100</f>
        <v>6.666666666666667</v>
      </c>
      <c r="J207" s="14">
        <v>1995</v>
      </c>
      <c r="K207" s="13">
        <f>G207*(I207/100)</f>
        <v>4.7333333333333334</v>
      </c>
    </row>
    <row r="208" spans="1:11" x14ac:dyDescent="0.2">
      <c r="A208" t="s">
        <v>132</v>
      </c>
      <c r="B208">
        <v>1995</v>
      </c>
      <c r="C208">
        <v>15</v>
      </c>
      <c r="D208" t="s">
        <v>50</v>
      </c>
      <c r="E208" t="s">
        <v>127</v>
      </c>
      <c r="F208">
        <v>1990</v>
      </c>
      <c r="G208" s="1">
        <f>J208-F208</f>
        <v>5</v>
      </c>
      <c r="H208">
        <v>6</v>
      </c>
      <c r="I208" s="13">
        <f>(+H208/120)*100</f>
        <v>5</v>
      </c>
      <c r="J208" s="14">
        <v>1995</v>
      </c>
      <c r="K208" s="13">
        <f>G208*(I208/100)</f>
        <v>0.25</v>
      </c>
    </row>
    <row r="209" spans="1:11" x14ac:dyDescent="0.2">
      <c r="A209" s="12" t="s">
        <v>131</v>
      </c>
      <c r="G209" s="1"/>
      <c r="I209" s="13"/>
      <c r="J209" s="14"/>
      <c r="K209" s="13">
        <f>SUBTOTAL(9,K205:K208)</f>
        <v>8.4749999999999996</v>
      </c>
    </row>
    <row r="210" spans="1:11" x14ac:dyDescent="0.2">
      <c r="A210" s="1" t="s">
        <v>128</v>
      </c>
      <c r="B210" s="1">
        <v>2005</v>
      </c>
      <c r="C210" s="1">
        <v>15</v>
      </c>
      <c r="D210" s="1" t="s">
        <v>50</v>
      </c>
      <c r="E210" s="1" t="s">
        <v>123</v>
      </c>
      <c r="F210" s="1">
        <v>1994</v>
      </c>
      <c r="G210" s="1">
        <f>J210-F210</f>
        <v>7</v>
      </c>
      <c r="H210" s="1">
        <v>45</v>
      </c>
      <c r="I210" s="13">
        <f>(+H210/120)*100</f>
        <v>37.5</v>
      </c>
      <c r="J210" s="5">
        <v>2001</v>
      </c>
      <c r="K210" s="13">
        <f>G210*(I210/100)</f>
        <v>2.625</v>
      </c>
    </row>
    <row r="211" spans="1:11" x14ac:dyDescent="0.2">
      <c r="A211" t="s">
        <v>128</v>
      </c>
      <c r="B211">
        <v>2005</v>
      </c>
      <c r="C211">
        <v>15</v>
      </c>
      <c r="D211" t="s">
        <v>50</v>
      </c>
      <c r="E211" t="s">
        <v>130</v>
      </c>
      <c r="F211">
        <v>1924</v>
      </c>
      <c r="G211" s="1">
        <f>J211-F211</f>
        <v>77</v>
      </c>
      <c r="H211">
        <v>28</v>
      </c>
      <c r="I211" s="13">
        <f>(+H211/120)*100</f>
        <v>23.333333333333332</v>
      </c>
      <c r="J211" s="14">
        <v>2001</v>
      </c>
      <c r="K211" s="13">
        <f>G211*(I211/100)</f>
        <v>17.966666666666665</v>
      </c>
    </row>
    <row r="212" spans="1:11" x14ac:dyDescent="0.2">
      <c r="A212" s="1" t="s">
        <v>128</v>
      </c>
      <c r="B212" s="1">
        <v>2005</v>
      </c>
      <c r="C212" s="1">
        <v>15</v>
      </c>
      <c r="D212" s="1" t="s">
        <v>50</v>
      </c>
      <c r="E212" s="1" t="s">
        <v>129</v>
      </c>
      <c r="F212" s="1">
        <v>2001</v>
      </c>
      <c r="G212" s="1">
        <v>1</v>
      </c>
      <c r="H212" s="1">
        <v>17</v>
      </c>
      <c r="I212" s="13">
        <f>(+H212/120)*100</f>
        <v>14.166666666666666</v>
      </c>
      <c r="J212" s="5">
        <v>2001</v>
      </c>
      <c r="K212" s="13">
        <f>G212*(I212/100)</f>
        <v>0.14166666666666666</v>
      </c>
    </row>
    <row r="213" spans="1:11" x14ac:dyDescent="0.2">
      <c r="A213" t="s">
        <v>128</v>
      </c>
      <c r="B213">
        <v>2005</v>
      </c>
      <c r="C213">
        <v>15</v>
      </c>
      <c r="D213" t="s">
        <v>50</v>
      </c>
      <c r="E213" t="s">
        <v>127</v>
      </c>
      <c r="F213">
        <v>1990</v>
      </c>
      <c r="G213" s="1">
        <f>J213-F213</f>
        <v>11</v>
      </c>
      <c r="H213">
        <v>12</v>
      </c>
      <c r="I213" s="13">
        <f>(+H213/120)*100</f>
        <v>10</v>
      </c>
      <c r="J213" s="14">
        <v>2001</v>
      </c>
      <c r="K213" s="13">
        <f>G213*(I213/100)</f>
        <v>1.1000000000000001</v>
      </c>
    </row>
    <row r="214" spans="1:11" x14ac:dyDescent="0.2">
      <c r="A214" s="12" t="s">
        <v>126</v>
      </c>
      <c r="G214" s="1"/>
      <c r="I214" s="13"/>
      <c r="J214" s="14"/>
      <c r="K214" s="13">
        <f>SUBTOTAL(9,K210:K213)</f>
        <v>21.833333333333332</v>
      </c>
    </row>
    <row r="215" spans="1:11" x14ac:dyDescent="0.2">
      <c r="A215" s="1" t="s">
        <v>121</v>
      </c>
      <c r="B215" s="1">
        <v>2015</v>
      </c>
      <c r="C215" s="1">
        <v>15</v>
      </c>
      <c r="D215" s="1" t="s">
        <v>50</v>
      </c>
      <c r="E215" s="1" t="s">
        <v>125</v>
      </c>
      <c r="F215" s="1">
        <v>2005</v>
      </c>
      <c r="G215" s="1">
        <f>J215-F215</f>
        <v>6</v>
      </c>
      <c r="H215" s="1">
        <v>47</v>
      </c>
      <c r="I215" s="13">
        <f>(+H215/130)*100</f>
        <v>36.153846153846153</v>
      </c>
      <c r="J215" s="5">
        <v>2011</v>
      </c>
      <c r="K215" s="13">
        <f>G215*(I215/100)</f>
        <v>2.1692307692307691</v>
      </c>
    </row>
    <row r="216" spans="1:11" x14ac:dyDescent="0.2">
      <c r="A216" s="1" t="s">
        <v>121</v>
      </c>
      <c r="B216" s="1">
        <v>2015</v>
      </c>
      <c r="C216" s="1">
        <v>15</v>
      </c>
      <c r="D216" s="1" t="s">
        <v>50</v>
      </c>
      <c r="E216" s="1" t="s">
        <v>124</v>
      </c>
      <c r="F216" s="1">
        <v>2010</v>
      </c>
      <c r="G216" s="1">
        <f>J216-F216</f>
        <v>1</v>
      </c>
      <c r="H216" s="1">
        <v>37</v>
      </c>
      <c r="I216" s="13">
        <f>(+H216/130)*100</f>
        <v>28.46153846153846</v>
      </c>
      <c r="J216" s="5">
        <v>2011</v>
      </c>
      <c r="K216" s="13">
        <f>G216*(I216/100)</f>
        <v>0.2846153846153846</v>
      </c>
    </row>
    <row r="217" spans="1:11" x14ac:dyDescent="0.2">
      <c r="A217" s="1" t="s">
        <v>121</v>
      </c>
      <c r="B217" s="1">
        <v>2015</v>
      </c>
      <c r="C217" s="1">
        <v>15</v>
      </c>
      <c r="D217" s="1" t="s">
        <v>50</v>
      </c>
      <c r="E217" s="1" t="s">
        <v>123</v>
      </c>
      <c r="F217" s="1">
        <v>1994</v>
      </c>
      <c r="G217" s="1">
        <f>J217-F217</f>
        <v>17</v>
      </c>
      <c r="H217" s="1">
        <v>21</v>
      </c>
      <c r="I217" s="13">
        <f>(+H217/130)*100</f>
        <v>16.153846153846153</v>
      </c>
      <c r="J217" s="5">
        <v>2011</v>
      </c>
      <c r="K217" s="13">
        <f>G217*(I217/100)</f>
        <v>2.7461538461538457</v>
      </c>
    </row>
    <row r="218" spans="1:11" x14ac:dyDescent="0.2">
      <c r="A218" t="s">
        <v>121</v>
      </c>
      <c r="B218">
        <v>2015</v>
      </c>
      <c r="C218">
        <v>15</v>
      </c>
      <c r="D218" t="s">
        <v>50</v>
      </c>
      <c r="E218" s="1" t="s">
        <v>122</v>
      </c>
      <c r="F218">
        <v>2011</v>
      </c>
      <c r="G218" s="1">
        <v>1</v>
      </c>
      <c r="H218">
        <v>12</v>
      </c>
      <c r="I218" s="13">
        <f>(+H218/130)*100</f>
        <v>9.2307692307692317</v>
      </c>
      <c r="J218" s="14">
        <v>2011</v>
      </c>
      <c r="K218" s="13">
        <f>G218*(I218/100)</f>
        <v>9.2307692307692313E-2</v>
      </c>
    </row>
    <row r="219" spans="1:11" x14ac:dyDescent="0.2">
      <c r="A219" t="s">
        <v>121</v>
      </c>
      <c r="B219">
        <v>2015</v>
      </c>
      <c r="C219">
        <v>15</v>
      </c>
      <c r="D219" t="s">
        <v>50</v>
      </c>
      <c r="E219" s="1" t="s">
        <v>120</v>
      </c>
      <c r="F219">
        <v>2011</v>
      </c>
      <c r="G219" s="1">
        <v>1</v>
      </c>
      <c r="H219">
        <v>9</v>
      </c>
      <c r="I219" s="13">
        <f>(+H219/130)*100</f>
        <v>6.9230769230769234</v>
      </c>
      <c r="J219" s="14">
        <v>2011</v>
      </c>
      <c r="K219" s="13">
        <f>G219*(I219/100)</f>
        <v>6.9230769230769235E-2</v>
      </c>
    </row>
    <row r="220" spans="1:11" x14ac:dyDescent="0.2">
      <c r="A220" s="12" t="s">
        <v>119</v>
      </c>
      <c r="E220" s="1"/>
      <c r="G220" s="1"/>
      <c r="I220" s="13"/>
      <c r="J220" s="14"/>
      <c r="K220" s="13">
        <f>SUBTOTAL(9,K215:K219)</f>
        <v>5.3615384615384603</v>
      </c>
    </row>
    <row r="221" spans="1:11" x14ac:dyDescent="0.2">
      <c r="A221" t="s">
        <v>117</v>
      </c>
      <c r="B221">
        <v>1995</v>
      </c>
      <c r="C221">
        <v>16</v>
      </c>
      <c r="D221" t="s">
        <v>110</v>
      </c>
      <c r="E221" t="s">
        <v>109</v>
      </c>
      <c r="F221">
        <v>1939</v>
      </c>
      <c r="G221" s="1">
        <f>J221-F221</f>
        <v>55</v>
      </c>
      <c r="H221">
        <v>57</v>
      </c>
      <c r="I221" s="13">
        <f>(+H221/120)*100</f>
        <v>47.5</v>
      </c>
      <c r="J221" s="14">
        <v>1994</v>
      </c>
      <c r="K221" s="13">
        <f>G221*(I221/100)</f>
        <v>26.125</v>
      </c>
    </row>
    <row r="222" spans="1:11" x14ac:dyDescent="0.2">
      <c r="A222" t="s">
        <v>117</v>
      </c>
      <c r="B222">
        <v>1995</v>
      </c>
      <c r="C222">
        <v>16</v>
      </c>
      <c r="D222" t="s">
        <v>110</v>
      </c>
      <c r="E222" t="s">
        <v>118</v>
      </c>
      <c r="F222">
        <v>1964</v>
      </c>
      <c r="G222" s="1">
        <f>J222-F222</f>
        <v>30</v>
      </c>
      <c r="H222">
        <v>50</v>
      </c>
      <c r="I222" s="13">
        <f>(+H222/120)*100</f>
        <v>41.666666666666671</v>
      </c>
      <c r="J222" s="14">
        <v>1994</v>
      </c>
      <c r="K222" s="13">
        <f>G222*(I222/100)</f>
        <v>12.500000000000002</v>
      </c>
    </row>
    <row r="223" spans="1:11" x14ac:dyDescent="0.2">
      <c r="A223" t="s">
        <v>117</v>
      </c>
      <c r="B223">
        <v>1995</v>
      </c>
      <c r="C223">
        <v>16</v>
      </c>
      <c r="D223" t="s">
        <v>110</v>
      </c>
      <c r="E223" t="s">
        <v>112</v>
      </c>
      <c r="F223">
        <v>1973</v>
      </c>
      <c r="G223" s="1">
        <f>J223-F223</f>
        <v>21</v>
      </c>
      <c r="H223">
        <v>13</v>
      </c>
      <c r="I223" s="13">
        <f>(+H223/120)*100</f>
        <v>10.833333333333334</v>
      </c>
      <c r="J223" s="14">
        <v>1994</v>
      </c>
      <c r="K223" s="13">
        <f>G223*(I223/100)</f>
        <v>2.2749999999999999</v>
      </c>
    </row>
    <row r="224" spans="1:11" x14ac:dyDescent="0.2">
      <c r="A224" s="12" t="s">
        <v>116</v>
      </c>
      <c r="G224" s="1"/>
      <c r="I224" s="13"/>
      <c r="J224" s="14"/>
      <c r="K224" s="13">
        <f>SUBTOTAL(9,K221:K223)</f>
        <v>40.9</v>
      </c>
    </row>
    <row r="225" spans="1:11" x14ac:dyDescent="0.2">
      <c r="A225" t="s">
        <v>115</v>
      </c>
      <c r="B225">
        <v>2005</v>
      </c>
      <c r="C225">
        <v>16</v>
      </c>
      <c r="D225" t="s">
        <v>110</v>
      </c>
      <c r="E225" t="s">
        <v>109</v>
      </c>
      <c r="F225">
        <v>1939</v>
      </c>
      <c r="G225" s="1">
        <f>J225-F225</f>
        <v>63</v>
      </c>
      <c r="H225">
        <v>73</v>
      </c>
      <c r="I225" s="13">
        <f>(+H225/150)*100</f>
        <v>48.666666666666671</v>
      </c>
      <c r="J225" s="14">
        <v>2002</v>
      </c>
      <c r="K225" s="13">
        <f>G225*(I225/100)</f>
        <v>30.66</v>
      </c>
    </row>
    <row r="226" spans="1:11" x14ac:dyDescent="0.2">
      <c r="A226" t="s">
        <v>115</v>
      </c>
      <c r="B226">
        <v>2005</v>
      </c>
      <c r="C226">
        <v>16</v>
      </c>
      <c r="D226" t="s">
        <v>110</v>
      </c>
      <c r="E226" t="s">
        <v>112</v>
      </c>
      <c r="F226">
        <v>1973</v>
      </c>
      <c r="G226" s="1">
        <f>J226-F226</f>
        <v>29</v>
      </c>
      <c r="H226">
        <v>41</v>
      </c>
      <c r="I226" s="13">
        <f>(+H226/150)*100</f>
        <v>27.333333333333332</v>
      </c>
      <c r="J226" s="14">
        <v>2002</v>
      </c>
      <c r="K226" s="13">
        <f>G226*(I226/100)</f>
        <v>7.9266666666666659</v>
      </c>
    </row>
    <row r="227" spans="1:11" x14ac:dyDescent="0.2">
      <c r="A227" s="1" t="s">
        <v>115</v>
      </c>
      <c r="B227" s="1">
        <v>2005</v>
      </c>
      <c r="C227" s="1">
        <v>16</v>
      </c>
      <c r="D227" s="1" t="s">
        <v>110</v>
      </c>
      <c r="E227" s="1" t="s">
        <v>114</v>
      </c>
      <c r="F227" s="1">
        <v>1964</v>
      </c>
      <c r="G227" s="1">
        <f>J227-F227</f>
        <v>38</v>
      </c>
      <c r="H227" s="1">
        <v>36</v>
      </c>
      <c r="I227" s="13">
        <f>(+H227/150)*100</f>
        <v>24</v>
      </c>
      <c r="J227" s="5">
        <v>2002</v>
      </c>
      <c r="K227" s="13">
        <f>G227*(I227/100)</f>
        <v>9.1199999999999992</v>
      </c>
    </row>
    <row r="228" spans="1:11" x14ac:dyDescent="0.2">
      <c r="A228" s="16" t="s">
        <v>113</v>
      </c>
      <c r="B228" s="1"/>
      <c r="C228" s="1"/>
      <c r="D228" s="1"/>
      <c r="E228" s="1"/>
      <c r="F228" s="1"/>
      <c r="G228" s="1"/>
      <c r="H228" s="1"/>
      <c r="I228" s="13"/>
      <c r="J228" s="5"/>
      <c r="K228" s="13">
        <f>SUBTOTAL(9,K225:K227)</f>
        <v>47.706666666666663</v>
      </c>
    </row>
    <row r="229" spans="1:11" x14ac:dyDescent="0.2">
      <c r="A229" t="s">
        <v>111</v>
      </c>
      <c r="B229">
        <v>2015</v>
      </c>
      <c r="C229">
        <v>16</v>
      </c>
      <c r="D229" t="s">
        <v>110</v>
      </c>
      <c r="E229" t="s">
        <v>112</v>
      </c>
      <c r="F229">
        <v>1973</v>
      </c>
      <c r="G229" s="1">
        <f>J229-F229</f>
        <v>37</v>
      </c>
      <c r="H229">
        <v>105</v>
      </c>
      <c r="I229" s="13">
        <f>(+H229/183)*100</f>
        <v>57.377049180327866</v>
      </c>
      <c r="J229" s="14">
        <v>2010</v>
      </c>
      <c r="K229" s="13">
        <f>G229*(I229/100)</f>
        <v>21.229508196721312</v>
      </c>
    </row>
    <row r="230" spans="1:11" x14ac:dyDescent="0.2">
      <c r="A230" s="1" t="s">
        <v>111</v>
      </c>
      <c r="B230" s="1">
        <v>2015</v>
      </c>
      <c r="C230" s="1">
        <v>16</v>
      </c>
      <c r="D230" s="1" t="s">
        <v>110</v>
      </c>
      <c r="E230" s="1" t="s">
        <v>109</v>
      </c>
      <c r="F230">
        <v>1939</v>
      </c>
      <c r="G230" s="1">
        <f>J230-F230</f>
        <v>71</v>
      </c>
      <c r="H230" s="1">
        <v>75</v>
      </c>
      <c r="I230" s="13">
        <f>(+H230/183)*100</f>
        <v>40.983606557377051</v>
      </c>
      <c r="J230" s="5">
        <v>2010</v>
      </c>
      <c r="K230" s="13">
        <f>G230*(I230/100)</f>
        <v>29.098360655737707</v>
      </c>
    </row>
    <row r="231" spans="1:11" x14ac:dyDescent="0.2">
      <c r="A231" s="16" t="s">
        <v>108</v>
      </c>
      <c r="B231" s="1"/>
      <c r="C231" s="1"/>
      <c r="D231" s="1"/>
      <c r="E231" s="1"/>
      <c r="G231" s="1"/>
      <c r="H231" s="1"/>
      <c r="I231" s="13"/>
      <c r="J231" s="5"/>
      <c r="K231" s="13">
        <f>SUBTOTAL(9,K229:K230)</f>
        <v>50.327868852459019</v>
      </c>
    </row>
    <row r="232" spans="1:11" x14ac:dyDescent="0.2">
      <c r="A232" t="s">
        <v>107</v>
      </c>
      <c r="B232">
        <v>1995</v>
      </c>
      <c r="C232">
        <v>17</v>
      </c>
      <c r="D232" t="s">
        <v>37</v>
      </c>
      <c r="E232" t="s">
        <v>99</v>
      </c>
      <c r="F232">
        <v>1836</v>
      </c>
      <c r="G232">
        <f>J232-F232</f>
        <v>158</v>
      </c>
      <c r="H232">
        <v>32</v>
      </c>
      <c r="I232" s="13">
        <f>(+H232/99)*100</f>
        <v>32.323232323232325</v>
      </c>
      <c r="J232" s="14">
        <v>1994</v>
      </c>
      <c r="K232" s="13">
        <f>G232*(I232/100)</f>
        <v>51.070707070707073</v>
      </c>
    </row>
    <row r="233" spans="1:11" x14ac:dyDescent="0.2">
      <c r="A233" t="s">
        <v>107</v>
      </c>
      <c r="B233">
        <v>1995</v>
      </c>
      <c r="C233">
        <v>17</v>
      </c>
      <c r="D233" t="s">
        <v>37</v>
      </c>
      <c r="E233" t="s">
        <v>101</v>
      </c>
      <c r="F233">
        <v>1836</v>
      </c>
      <c r="G233">
        <f>J233-F233</f>
        <v>158</v>
      </c>
      <c r="H233">
        <v>31</v>
      </c>
      <c r="I233" s="13">
        <f>(+H233/99)*100</f>
        <v>31.313131313131315</v>
      </c>
      <c r="J233" s="14">
        <v>1994</v>
      </c>
      <c r="K233" s="13">
        <f>G233*(I233/100)</f>
        <v>49.474747474747474</v>
      </c>
    </row>
    <row r="234" spans="1:11" x14ac:dyDescent="0.2">
      <c r="A234" t="s">
        <v>107</v>
      </c>
      <c r="B234">
        <v>1995</v>
      </c>
      <c r="C234">
        <v>17</v>
      </c>
      <c r="D234" t="s">
        <v>37</v>
      </c>
      <c r="E234" t="s">
        <v>102</v>
      </c>
      <c r="F234">
        <v>1971</v>
      </c>
      <c r="G234">
        <f>J234-F234</f>
        <v>23</v>
      </c>
      <c r="H234">
        <v>31</v>
      </c>
      <c r="I234" s="13">
        <f>(+H234/99)*100</f>
        <v>31.313131313131315</v>
      </c>
      <c r="J234" s="14">
        <v>1994</v>
      </c>
      <c r="K234" s="13">
        <f>G234*(I234/100)</f>
        <v>7.2020202020202024</v>
      </c>
    </row>
    <row r="235" spans="1:11" x14ac:dyDescent="0.2">
      <c r="A235" t="s">
        <v>107</v>
      </c>
      <c r="B235">
        <v>1995</v>
      </c>
      <c r="C235">
        <v>17</v>
      </c>
      <c r="D235" t="s">
        <v>37</v>
      </c>
      <c r="E235" t="s">
        <v>106</v>
      </c>
      <c r="F235">
        <v>1994</v>
      </c>
      <c r="G235">
        <v>1</v>
      </c>
      <c r="H235">
        <v>5</v>
      </c>
      <c r="I235" s="15">
        <f>(+H235/99)*100</f>
        <v>5.0505050505050502</v>
      </c>
      <c r="J235" s="14">
        <v>1994</v>
      </c>
      <c r="K235" s="13">
        <f>G235*(I235/100)</f>
        <v>5.0505050505050504E-2</v>
      </c>
    </row>
    <row r="236" spans="1:11" x14ac:dyDescent="0.2">
      <c r="A236" s="12" t="s">
        <v>105</v>
      </c>
      <c r="I236" s="15"/>
      <c r="J236" s="14"/>
      <c r="K236" s="13">
        <f>SUBTOTAL(9,K232:K235)</f>
        <v>107.79797979797981</v>
      </c>
    </row>
    <row r="237" spans="1:11" x14ac:dyDescent="0.2">
      <c r="A237" t="s">
        <v>104</v>
      </c>
      <c r="B237">
        <v>2005</v>
      </c>
      <c r="C237">
        <v>17</v>
      </c>
      <c r="D237" t="s">
        <v>37</v>
      </c>
      <c r="E237" t="s">
        <v>102</v>
      </c>
      <c r="F237">
        <v>1971</v>
      </c>
      <c r="G237">
        <f>J237-F237</f>
        <v>33</v>
      </c>
      <c r="H237">
        <v>52</v>
      </c>
      <c r="I237" s="13">
        <f>(+H237/99)*100</f>
        <v>52.525252525252533</v>
      </c>
      <c r="J237" s="14">
        <v>2004</v>
      </c>
      <c r="K237" s="13">
        <f>G237*(I237/100)</f>
        <v>17.333333333333336</v>
      </c>
    </row>
    <row r="238" spans="1:11" x14ac:dyDescent="0.2">
      <c r="A238" t="s">
        <v>104</v>
      </c>
      <c r="B238">
        <v>2005</v>
      </c>
      <c r="C238">
        <v>17</v>
      </c>
      <c r="D238" t="s">
        <v>37</v>
      </c>
      <c r="E238" t="s">
        <v>101</v>
      </c>
      <c r="F238">
        <v>1836</v>
      </c>
      <c r="G238">
        <f>J238-F238</f>
        <v>168</v>
      </c>
      <c r="H238">
        <v>36</v>
      </c>
      <c r="I238" s="13">
        <f>(+H238/99)*100</f>
        <v>36.363636363636367</v>
      </c>
      <c r="J238" s="14">
        <v>2004</v>
      </c>
      <c r="K238" s="13">
        <f>G238*(I238/100)</f>
        <v>61.090909090909093</v>
      </c>
    </row>
    <row r="239" spans="1:11" x14ac:dyDescent="0.2">
      <c r="A239" t="s">
        <v>104</v>
      </c>
      <c r="B239">
        <v>2005</v>
      </c>
      <c r="C239">
        <v>17</v>
      </c>
      <c r="D239" t="s">
        <v>37</v>
      </c>
      <c r="E239" t="s">
        <v>99</v>
      </c>
      <c r="F239">
        <v>1836</v>
      </c>
      <c r="G239">
        <f>J239-F239</f>
        <v>168</v>
      </c>
      <c r="H239">
        <v>10</v>
      </c>
      <c r="I239" s="13">
        <f>(+H239/99)*100</f>
        <v>10.1010101010101</v>
      </c>
      <c r="J239" s="14">
        <v>2004</v>
      </c>
      <c r="K239" s="13">
        <f>G239*(I239/100)</f>
        <v>16.969696969696969</v>
      </c>
    </row>
    <row r="240" spans="1:11" x14ac:dyDescent="0.2">
      <c r="A240" s="12" t="s">
        <v>103</v>
      </c>
      <c r="I240" s="13"/>
      <c r="J240" s="14"/>
      <c r="K240" s="13">
        <f>SUBTOTAL(9,K237:K239)</f>
        <v>95.393939393939405</v>
      </c>
    </row>
    <row r="241" spans="1:11" x14ac:dyDescent="0.2">
      <c r="A241" t="s">
        <v>100</v>
      </c>
      <c r="B241">
        <v>2015</v>
      </c>
      <c r="C241">
        <v>17</v>
      </c>
      <c r="D241" t="s">
        <v>37</v>
      </c>
      <c r="E241" t="s">
        <v>102</v>
      </c>
      <c r="F241">
        <v>1971</v>
      </c>
      <c r="G241">
        <f>J241-F241</f>
        <v>43</v>
      </c>
      <c r="H241">
        <v>50</v>
      </c>
      <c r="I241" s="13">
        <f>(+H241/99)*100</f>
        <v>50.505050505050505</v>
      </c>
      <c r="J241" s="14">
        <v>2014</v>
      </c>
      <c r="K241" s="13">
        <f>G241*(I241/100)</f>
        <v>21.71717171717172</v>
      </c>
    </row>
    <row r="242" spans="1:11" x14ac:dyDescent="0.2">
      <c r="A242" t="s">
        <v>100</v>
      </c>
      <c r="B242">
        <v>2015</v>
      </c>
      <c r="C242">
        <v>17</v>
      </c>
      <c r="D242" t="s">
        <v>37</v>
      </c>
      <c r="E242" t="s">
        <v>101</v>
      </c>
      <c r="F242">
        <v>1836</v>
      </c>
      <c r="G242">
        <f>J242-F242</f>
        <v>178</v>
      </c>
      <c r="H242">
        <v>32</v>
      </c>
      <c r="I242" s="13">
        <f>(+H242/99)*100</f>
        <v>32.323232323232325</v>
      </c>
      <c r="J242" s="14">
        <v>2014</v>
      </c>
      <c r="K242" s="13">
        <f>G242*(I242/100)</f>
        <v>57.535353535353543</v>
      </c>
    </row>
    <row r="243" spans="1:11" x14ac:dyDescent="0.2">
      <c r="A243" t="s">
        <v>100</v>
      </c>
      <c r="B243">
        <v>2015</v>
      </c>
      <c r="C243">
        <v>17</v>
      </c>
      <c r="D243" t="s">
        <v>37</v>
      </c>
      <c r="E243" t="s">
        <v>99</v>
      </c>
      <c r="F243">
        <v>1836</v>
      </c>
      <c r="G243">
        <f>J243-F243</f>
        <v>178</v>
      </c>
      <c r="H243">
        <v>13</v>
      </c>
      <c r="I243" s="13">
        <f>(+H243/99)*100</f>
        <v>13.131313131313133</v>
      </c>
      <c r="J243" s="14">
        <v>2014</v>
      </c>
      <c r="K243" s="13">
        <f>G243*(I243/100)</f>
        <v>23.373737373737377</v>
      </c>
    </row>
    <row r="244" spans="1:11" x14ac:dyDescent="0.2">
      <c r="A244" s="12" t="s">
        <v>98</v>
      </c>
      <c r="I244" s="13"/>
      <c r="J244" s="14"/>
      <c r="K244" s="13">
        <f>SUBTOTAL(9,K241:K243)</f>
        <v>102.62626262626264</v>
      </c>
    </row>
    <row r="245" spans="1:11" x14ac:dyDescent="0.2">
      <c r="A245" t="s">
        <v>93</v>
      </c>
      <c r="B245">
        <v>1995</v>
      </c>
      <c r="C245">
        <v>18</v>
      </c>
      <c r="D245" t="s">
        <v>23</v>
      </c>
      <c r="E245" t="s">
        <v>97</v>
      </c>
      <c r="F245">
        <v>1941</v>
      </c>
      <c r="G245">
        <f>J245-F245</f>
        <v>52</v>
      </c>
      <c r="H245">
        <v>55</v>
      </c>
      <c r="I245" s="13">
        <f>(+H245/203)*100</f>
        <v>27.093596059113302</v>
      </c>
      <c r="J245" s="14">
        <v>1993</v>
      </c>
      <c r="K245" s="13">
        <f>G245*(I245/100)</f>
        <v>14.088669950738916</v>
      </c>
    </row>
    <row r="246" spans="1:11" x14ac:dyDescent="0.2">
      <c r="A246" t="s">
        <v>93</v>
      </c>
      <c r="B246">
        <v>1995</v>
      </c>
      <c r="C246">
        <v>18</v>
      </c>
      <c r="D246" t="s">
        <v>23</v>
      </c>
      <c r="E246" t="s">
        <v>96</v>
      </c>
      <c r="F246">
        <v>1946</v>
      </c>
      <c r="G246">
        <f>J246-F246</f>
        <v>47</v>
      </c>
      <c r="H246">
        <v>53</v>
      </c>
      <c r="I246" s="13">
        <f>(+H246/203)*100</f>
        <v>26.108374384236456</v>
      </c>
      <c r="J246" s="14">
        <v>1993</v>
      </c>
      <c r="K246" s="13">
        <f>G246*(I246/100)</f>
        <v>12.270935960591133</v>
      </c>
    </row>
    <row r="247" spans="1:11" x14ac:dyDescent="0.2">
      <c r="A247" t="s">
        <v>93</v>
      </c>
      <c r="B247">
        <v>1995</v>
      </c>
      <c r="C247">
        <v>18</v>
      </c>
      <c r="D247" t="s">
        <v>23</v>
      </c>
      <c r="E247" t="s">
        <v>95</v>
      </c>
      <c r="F247">
        <v>1972</v>
      </c>
      <c r="G247">
        <f>J247-F247</f>
        <v>21</v>
      </c>
      <c r="H247">
        <v>40</v>
      </c>
      <c r="I247" s="13">
        <f>(+H247/203)*100</f>
        <v>19.704433497536947</v>
      </c>
      <c r="J247" s="14">
        <v>1993</v>
      </c>
      <c r="K247" s="13">
        <f>G247*(I247/100)</f>
        <v>4.1379310344827589</v>
      </c>
    </row>
    <row r="248" spans="1:11" x14ac:dyDescent="0.2">
      <c r="A248" t="s">
        <v>93</v>
      </c>
      <c r="B248">
        <v>1995</v>
      </c>
      <c r="C248">
        <v>18</v>
      </c>
      <c r="D248" t="s">
        <v>23</v>
      </c>
      <c r="E248" t="s">
        <v>94</v>
      </c>
      <c r="F248">
        <v>1993</v>
      </c>
      <c r="G248">
        <v>1</v>
      </c>
      <c r="H248">
        <v>26</v>
      </c>
      <c r="I248" s="13">
        <f>(+H248/203)*100</f>
        <v>12.807881773399016</v>
      </c>
      <c r="J248" s="14">
        <v>1993</v>
      </c>
      <c r="K248" s="13">
        <f>G248*(I248/100)</f>
        <v>0.12807881773399016</v>
      </c>
    </row>
    <row r="249" spans="1:11" x14ac:dyDescent="0.2">
      <c r="A249" t="s">
        <v>93</v>
      </c>
      <c r="B249">
        <v>1995</v>
      </c>
      <c r="C249">
        <v>18</v>
      </c>
      <c r="D249" t="s">
        <v>23</v>
      </c>
      <c r="E249" t="s">
        <v>92</v>
      </c>
      <c r="F249">
        <v>1971</v>
      </c>
      <c r="G249">
        <f>J249-F249</f>
        <v>22</v>
      </c>
      <c r="H249">
        <v>24</v>
      </c>
      <c r="I249" s="13">
        <f>(+H249/203)*100</f>
        <v>11.822660098522167</v>
      </c>
      <c r="J249" s="14">
        <v>1993</v>
      </c>
      <c r="K249" s="13">
        <f>G249*(I249/100)</f>
        <v>2.6009852216748768</v>
      </c>
    </row>
    <row r="250" spans="1:11" x14ac:dyDescent="0.2">
      <c r="A250" s="12" t="s">
        <v>91</v>
      </c>
      <c r="I250" s="13"/>
      <c r="J250" s="14"/>
      <c r="K250" s="13">
        <f>SUBTOTAL(9,K245:K249)</f>
        <v>33.226600985221673</v>
      </c>
    </row>
    <row r="251" spans="1:11" x14ac:dyDescent="0.2">
      <c r="A251" t="s">
        <v>88</v>
      </c>
      <c r="B251">
        <v>2005</v>
      </c>
      <c r="C251">
        <v>18</v>
      </c>
      <c r="D251" t="s">
        <v>23</v>
      </c>
      <c r="E251" t="s">
        <v>90</v>
      </c>
      <c r="F251">
        <v>1997</v>
      </c>
      <c r="G251">
        <f>J251-F251</f>
        <v>8</v>
      </c>
      <c r="H251">
        <v>116</v>
      </c>
      <c r="I251" s="13">
        <f>(+H251/167)*100</f>
        <v>69.461077844311376</v>
      </c>
      <c r="J251" s="14">
        <v>2005</v>
      </c>
      <c r="K251" s="13">
        <f>G251*(I251/100)</f>
        <v>5.5568862275449105</v>
      </c>
    </row>
    <row r="252" spans="1:11" x14ac:dyDescent="0.2">
      <c r="A252" t="s">
        <v>88</v>
      </c>
      <c r="B252">
        <v>2005</v>
      </c>
      <c r="C252">
        <v>18</v>
      </c>
      <c r="D252" t="s">
        <v>23</v>
      </c>
      <c r="E252" t="s">
        <v>89</v>
      </c>
      <c r="F252">
        <v>2002</v>
      </c>
      <c r="G252">
        <f>J252-F252</f>
        <v>3</v>
      </c>
      <c r="H252">
        <v>18</v>
      </c>
      <c r="I252" s="13">
        <f>(+H252/167)*100</f>
        <v>10.778443113772456</v>
      </c>
      <c r="J252" s="14">
        <v>2005</v>
      </c>
      <c r="K252" s="13">
        <f>G252*(I252/100)</f>
        <v>0.32335329341317365</v>
      </c>
    </row>
    <row r="253" spans="1:11" x14ac:dyDescent="0.2">
      <c r="A253" t="s">
        <v>88</v>
      </c>
      <c r="B253">
        <v>2005</v>
      </c>
      <c r="C253">
        <v>18</v>
      </c>
      <c r="D253" t="s">
        <v>23</v>
      </c>
      <c r="E253" t="s">
        <v>87</v>
      </c>
      <c r="F253">
        <v>1997</v>
      </c>
      <c r="G253">
        <f>J253-F253</f>
        <v>8</v>
      </c>
      <c r="H253">
        <v>10</v>
      </c>
      <c r="I253" s="13">
        <f>(+H253/167)*100</f>
        <v>5.9880239520958085</v>
      </c>
      <c r="J253" s="14">
        <v>2005</v>
      </c>
      <c r="K253" s="13">
        <f>G253*(I253/100)</f>
        <v>0.47904191616766467</v>
      </c>
    </row>
    <row r="254" spans="1:11" x14ac:dyDescent="0.2">
      <c r="A254" s="12" t="s">
        <v>86</v>
      </c>
      <c r="I254" s="13"/>
      <c r="J254" s="14"/>
      <c r="K254" s="13">
        <f>SUBTOTAL(9,K251:K253)</f>
        <v>6.3592814371257491</v>
      </c>
    </row>
    <row r="255" spans="1:11" x14ac:dyDescent="0.2">
      <c r="A255" t="s">
        <v>84</v>
      </c>
      <c r="B255">
        <v>2015</v>
      </c>
      <c r="C255">
        <v>18</v>
      </c>
      <c r="D255" t="s">
        <v>23</v>
      </c>
      <c r="E255" t="s">
        <v>85</v>
      </c>
      <c r="F255">
        <v>2008</v>
      </c>
      <c r="G255">
        <f>J255-F255</f>
        <v>7</v>
      </c>
      <c r="H255">
        <v>112</v>
      </c>
      <c r="I255" s="13">
        <f>(+H255/167)*100</f>
        <v>67.06586826347305</v>
      </c>
      <c r="J255" s="14">
        <v>2015</v>
      </c>
      <c r="K255" s="13">
        <f>G255*(I255/100)</f>
        <v>4.6946107784431135</v>
      </c>
    </row>
    <row r="256" spans="1:11" x14ac:dyDescent="0.2">
      <c r="A256" t="s">
        <v>84</v>
      </c>
      <c r="B256">
        <v>2015</v>
      </c>
      <c r="C256">
        <v>18</v>
      </c>
      <c r="D256" t="s">
        <v>23</v>
      </c>
      <c r="E256" t="s">
        <v>83</v>
      </c>
      <c r="F256">
        <v>2008</v>
      </c>
      <c r="G256">
        <f>J256-F256</f>
        <v>7</v>
      </c>
      <c r="H256">
        <v>55</v>
      </c>
      <c r="I256" s="13">
        <f>(+H256/167)*100</f>
        <v>32.934131736526943</v>
      </c>
      <c r="J256" s="14">
        <v>2015</v>
      </c>
      <c r="K256" s="13">
        <f>G256*(I256/100)</f>
        <v>2.3053892215568861</v>
      </c>
    </row>
    <row r="257" spans="1:11" x14ac:dyDescent="0.2">
      <c r="A257" s="12" t="s">
        <v>82</v>
      </c>
      <c r="I257" s="13"/>
      <c r="J257" s="14"/>
      <c r="K257" s="13">
        <f>SUBTOTAL(9,K255:K256)</f>
        <v>7</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psi_index</vt:lpstr>
      <vt:lpstr>codebook_psi_index</vt:lpstr>
      <vt:lpstr>Our measure vs other measures</vt:lpstr>
      <vt:lpstr>summary_psi</vt:lpstr>
      <vt:lpstr>party_age_database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Krusell</dc:creator>
  <cp:lastModifiedBy>Usuario de Microsoft Office</cp:lastModifiedBy>
  <dcterms:created xsi:type="dcterms:W3CDTF">2016-07-06T12:49:12Z</dcterms:created>
  <dcterms:modified xsi:type="dcterms:W3CDTF">2018-05-03T13:39:30Z</dcterms:modified>
</cp:coreProperties>
</file>